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4640" yWindow="105" windowWidth="10245" windowHeight="12165"/>
  </bookViews>
  <sheets>
    <sheet name="Template" sheetId="18" r:id="rId1"/>
    <sheet name="Example 1" sheetId="20" r:id="rId2"/>
    <sheet name="Example 2" sheetId="21" r:id="rId3"/>
    <sheet name="LookUpTables" sheetId="7" r:id="rId4"/>
  </sheets>
  <definedNames>
    <definedName name="Acute1">LookUpTables!$D$84</definedName>
    <definedName name="Acute2">LookUpTables!$D$85</definedName>
    <definedName name="Acute3">LookUpTables!$D$86</definedName>
    <definedName name="ATgroups">LookUpTables!$C$84:$C$91</definedName>
    <definedName name="ATvalues">LookUpTables!$D$84:$D$91</definedName>
    <definedName name="Chronic1">LookUpTables!$D$87</definedName>
    <definedName name="Chronic2">LookUpTables!$D$88</definedName>
    <definedName name="Chronic3">LookUpTables!$D$89</definedName>
    <definedName name="Chronic4">LookUpTables!$D$90</definedName>
    <definedName name="CO2values">LookUpTables!$C$22:$C$25</definedName>
    <definedName name="Empty">LookUpTables!$D$91</definedName>
    <definedName name="LGletters">LookUpTables!$B$6:$B$11</definedName>
    <definedName name="LGnames">LookUpTables!$C$6:$C$11</definedName>
    <definedName name="LGvalues">LookUpTables!$D$5:$D$11</definedName>
    <definedName name="NVvalues">LookUpTables!$E$22:$E$25</definedName>
    <definedName name="R_11values">LookUpTables!$D$22:$D$25</definedName>
    <definedName name="Rindices">LookUpTables!$C$60:$H$63</definedName>
    <definedName name="RomNum">LookUpTables!$C$116:$C$120</definedName>
  </definedNames>
  <calcPr calcId="125725"/>
</workbook>
</file>

<file path=xl/calcChain.xml><?xml version="1.0" encoding="utf-8"?>
<calcChain xmlns="http://schemas.openxmlformats.org/spreadsheetml/2006/main">
  <c r="F1065" i="18"/>
  <c r="F1064"/>
  <c r="F1063"/>
  <c r="F1062"/>
  <c r="F1061"/>
  <c r="F1060"/>
  <c r="F1059"/>
  <c r="F1058"/>
  <c r="F1057"/>
  <c r="F1056"/>
  <c r="F1055"/>
  <c r="F1054"/>
  <c r="F1053"/>
  <c r="F1052"/>
  <c r="F1051"/>
  <c r="F1050"/>
  <c r="F1049"/>
  <c r="F1048"/>
  <c r="F1047"/>
  <c r="F1046"/>
  <c r="F1041"/>
  <c r="F1040"/>
  <c r="F1039"/>
  <c r="F1038"/>
  <c r="F1037"/>
  <c r="F1036"/>
  <c r="F1035"/>
  <c r="F1034"/>
  <c r="F1033"/>
  <c r="F1032"/>
  <c r="F1031"/>
  <c r="F1030"/>
  <c r="F1029"/>
  <c r="F1028"/>
  <c r="F1027"/>
  <c r="F1026"/>
  <c r="F1025"/>
  <c r="F1024"/>
  <c r="F1023"/>
  <c r="F1022"/>
  <c r="J1017"/>
  <c r="I1017"/>
  <c r="H1017"/>
  <c r="G1017"/>
  <c r="J1016"/>
  <c r="I1016"/>
  <c r="H1016"/>
  <c r="G1016"/>
  <c r="J1015"/>
  <c r="I1015"/>
  <c r="H1015"/>
  <c r="G1015"/>
  <c r="J1014"/>
  <c r="I1014"/>
  <c r="H1014"/>
  <c r="G1014"/>
  <c r="J1013"/>
  <c r="I1013"/>
  <c r="H1013"/>
  <c r="G1013"/>
  <c r="J1012"/>
  <c r="I1012"/>
  <c r="H1012"/>
  <c r="G1012"/>
  <c r="J1011"/>
  <c r="I1011"/>
  <c r="H1011"/>
  <c r="G1011"/>
  <c r="J1010"/>
  <c r="I1010"/>
  <c r="H1010"/>
  <c r="G1010"/>
  <c r="J1009"/>
  <c r="I1009"/>
  <c r="H1009"/>
  <c r="G1009"/>
  <c r="J1008"/>
  <c r="I1008"/>
  <c r="H1008"/>
  <c r="G1008"/>
  <c r="J1007"/>
  <c r="I1007"/>
  <c r="H1007"/>
  <c r="G1007"/>
  <c r="J1006"/>
  <c r="I1006"/>
  <c r="H1006"/>
  <c r="G1006"/>
  <c r="J1005"/>
  <c r="I1005"/>
  <c r="H1005"/>
  <c r="G1005"/>
  <c r="J1004"/>
  <c r="I1004"/>
  <c r="H1004"/>
  <c r="G1004"/>
  <c r="J1003"/>
  <c r="I1003"/>
  <c r="H1003"/>
  <c r="G1003"/>
  <c r="J1002"/>
  <c r="I1002"/>
  <c r="H1002"/>
  <c r="G1002"/>
  <c r="J1001"/>
  <c r="I1001"/>
  <c r="H1001"/>
  <c r="G1001"/>
  <c r="J1000"/>
  <c r="I1000"/>
  <c r="H1000"/>
  <c r="G1000"/>
  <c r="J999"/>
  <c r="I999"/>
  <c r="H999"/>
  <c r="G999"/>
  <c r="J998"/>
  <c r="I998"/>
  <c r="H998"/>
  <c r="G998"/>
  <c r="F1017"/>
  <c r="F1016"/>
  <c r="F1015"/>
  <c r="F1014"/>
  <c r="F1013"/>
  <c r="F1012"/>
  <c r="F1011"/>
  <c r="F1010"/>
  <c r="F1009"/>
  <c r="F1008"/>
  <c r="F1007"/>
  <c r="F1006"/>
  <c r="F1005"/>
  <c r="F1004"/>
  <c r="F1003"/>
  <c r="F1002"/>
  <c r="F1001"/>
  <c r="F1000"/>
  <c r="F999"/>
  <c r="F998"/>
  <c r="J993"/>
  <c r="I993"/>
  <c r="H993"/>
  <c r="G993"/>
  <c r="J992"/>
  <c r="I992"/>
  <c r="H992"/>
  <c r="G992"/>
  <c r="J991"/>
  <c r="I991"/>
  <c r="H991"/>
  <c r="G991"/>
  <c r="J990"/>
  <c r="I990"/>
  <c r="H990"/>
  <c r="G990"/>
  <c r="J989"/>
  <c r="I989"/>
  <c r="H989"/>
  <c r="G989"/>
  <c r="J988"/>
  <c r="I988"/>
  <c r="H988"/>
  <c r="G988"/>
  <c r="J987"/>
  <c r="I987"/>
  <c r="H987"/>
  <c r="G987"/>
  <c r="J986"/>
  <c r="I986"/>
  <c r="H986"/>
  <c r="G986"/>
  <c r="J985"/>
  <c r="I985"/>
  <c r="H985"/>
  <c r="G985"/>
  <c r="J984"/>
  <c r="I984"/>
  <c r="H984"/>
  <c r="G984"/>
  <c r="J983"/>
  <c r="I983"/>
  <c r="H983"/>
  <c r="G983"/>
  <c r="J982"/>
  <c r="I982"/>
  <c r="H982"/>
  <c r="G982"/>
  <c r="J981"/>
  <c r="I981"/>
  <c r="H981"/>
  <c r="G981"/>
  <c r="J980"/>
  <c r="I980"/>
  <c r="H980"/>
  <c r="G980"/>
  <c r="J979"/>
  <c r="I979"/>
  <c r="H979"/>
  <c r="G979"/>
  <c r="J978"/>
  <c r="I978"/>
  <c r="H978"/>
  <c r="G978"/>
  <c r="J977"/>
  <c r="I977"/>
  <c r="H977"/>
  <c r="G977"/>
  <c r="J976"/>
  <c r="I976"/>
  <c r="H976"/>
  <c r="G976"/>
  <c r="J975"/>
  <c r="I975"/>
  <c r="H975"/>
  <c r="G975"/>
  <c r="J974"/>
  <c r="I974"/>
  <c r="H974"/>
  <c r="G974"/>
  <c r="F993"/>
  <c r="F992"/>
  <c r="F991"/>
  <c r="F990"/>
  <c r="F989"/>
  <c r="F988"/>
  <c r="F987"/>
  <c r="F986"/>
  <c r="F985"/>
  <c r="F984"/>
  <c r="F983"/>
  <c r="F982"/>
  <c r="F981"/>
  <c r="F980"/>
  <c r="F979"/>
  <c r="F978"/>
  <c r="F977"/>
  <c r="F976"/>
  <c r="F975"/>
  <c r="F974"/>
  <c r="J969"/>
  <c r="I969"/>
  <c r="H969"/>
  <c r="G969"/>
  <c r="J968"/>
  <c r="I968"/>
  <c r="H968"/>
  <c r="G968"/>
  <c r="J967"/>
  <c r="I967"/>
  <c r="H967"/>
  <c r="G967"/>
  <c r="J966"/>
  <c r="I966"/>
  <c r="H966"/>
  <c r="G966"/>
  <c r="J965"/>
  <c r="I965"/>
  <c r="H965"/>
  <c r="G965"/>
  <c r="J964"/>
  <c r="I964"/>
  <c r="H964"/>
  <c r="G964"/>
  <c r="J963"/>
  <c r="I963"/>
  <c r="H963"/>
  <c r="G963"/>
  <c r="J962"/>
  <c r="I962"/>
  <c r="H962"/>
  <c r="G962"/>
  <c r="J961"/>
  <c r="I961"/>
  <c r="H961"/>
  <c r="G961"/>
  <c r="J960"/>
  <c r="I960"/>
  <c r="H960"/>
  <c r="G960"/>
  <c r="J959"/>
  <c r="I959"/>
  <c r="H959"/>
  <c r="G959"/>
  <c r="J958"/>
  <c r="I958"/>
  <c r="H958"/>
  <c r="G958"/>
  <c r="J957"/>
  <c r="I957"/>
  <c r="H957"/>
  <c r="G957"/>
  <c r="J956"/>
  <c r="I956"/>
  <c r="H956"/>
  <c r="G956"/>
  <c r="J955"/>
  <c r="I955"/>
  <c r="H955"/>
  <c r="G955"/>
  <c r="J954"/>
  <c r="I954"/>
  <c r="H954"/>
  <c r="G954"/>
  <c r="J953"/>
  <c r="I953"/>
  <c r="H953"/>
  <c r="G953"/>
  <c r="J952"/>
  <c r="I952"/>
  <c r="H952"/>
  <c r="G952"/>
  <c r="J951"/>
  <c r="I951"/>
  <c r="H951"/>
  <c r="G951"/>
  <c r="J950"/>
  <c r="I950"/>
  <c r="H950"/>
  <c r="G950"/>
  <c r="F969"/>
  <c r="F968"/>
  <c r="F967"/>
  <c r="F966"/>
  <c r="F965"/>
  <c r="F964"/>
  <c r="F963"/>
  <c r="F962"/>
  <c r="F961"/>
  <c r="F960"/>
  <c r="F959"/>
  <c r="F958"/>
  <c r="F957"/>
  <c r="F956"/>
  <c r="F955"/>
  <c r="F954"/>
  <c r="F953"/>
  <c r="F952"/>
  <c r="F951"/>
  <c r="F950"/>
  <c r="J945"/>
  <c r="I945"/>
  <c r="H945"/>
  <c r="G945"/>
  <c r="J944"/>
  <c r="I944"/>
  <c r="H944"/>
  <c r="G944"/>
  <c r="J943"/>
  <c r="I943"/>
  <c r="H943"/>
  <c r="G943"/>
  <c r="J942"/>
  <c r="I942"/>
  <c r="H942"/>
  <c r="G942"/>
  <c r="J941"/>
  <c r="I941"/>
  <c r="H941"/>
  <c r="G941"/>
  <c r="J940"/>
  <c r="I940"/>
  <c r="H940"/>
  <c r="G940"/>
  <c r="J939"/>
  <c r="I939"/>
  <c r="H939"/>
  <c r="G939"/>
  <c r="J938"/>
  <c r="I938"/>
  <c r="H938"/>
  <c r="G938"/>
  <c r="J937"/>
  <c r="I937"/>
  <c r="H937"/>
  <c r="G937"/>
  <c r="J936"/>
  <c r="I936"/>
  <c r="H936"/>
  <c r="G936"/>
  <c r="J935"/>
  <c r="I935"/>
  <c r="H935"/>
  <c r="G935"/>
  <c r="J934"/>
  <c r="I934"/>
  <c r="H934"/>
  <c r="G934"/>
  <c r="J933"/>
  <c r="I933"/>
  <c r="H933"/>
  <c r="G933"/>
  <c r="J932"/>
  <c r="I932"/>
  <c r="H932"/>
  <c r="G932"/>
  <c r="J931"/>
  <c r="I931"/>
  <c r="H931"/>
  <c r="G931"/>
  <c r="J930"/>
  <c r="I930"/>
  <c r="H930"/>
  <c r="G930"/>
  <c r="J929"/>
  <c r="I929"/>
  <c r="H929"/>
  <c r="G929"/>
  <c r="J928"/>
  <c r="I928"/>
  <c r="H928"/>
  <c r="G928"/>
  <c r="J927"/>
  <c r="I927"/>
  <c r="H927"/>
  <c r="G927"/>
  <c r="J926"/>
  <c r="I926"/>
  <c r="H926"/>
  <c r="G926"/>
  <c r="F945"/>
  <c r="F944"/>
  <c r="F943"/>
  <c r="F942"/>
  <c r="F941"/>
  <c r="F940"/>
  <c r="F939"/>
  <c r="F938"/>
  <c r="F937"/>
  <c r="F936"/>
  <c r="F935"/>
  <c r="F934"/>
  <c r="F933"/>
  <c r="F932"/>
  <c r="F931"/>
  <c r="F930"/>
  <c r="F929"/>
  <c r="F928"/>
  <c r="F927"/>
  <c r="F926"/>
  <c r="J921"/>
  <c r="I921"/>
  <c r="H921"/>
  <c r="G921"/>
  <c r="J920"/>
  <c r="I920"/>
  <c r="H920"/>
  <c r="G920"/>
  <c r="J919"/>
  <c r="I919"/>
  <c r="H919"/>
  <c r="G919"/>
  <c r="J918"/>
  <c r="I918"/>
  <c r="H918"/>
  <c r="G918"/>
  <c r="J917"/>
  <c r="I917"/>
  <c r="H917"/>
  <c r="G917"/>
  <c r="J916"/>
  <c r="I916"/>
  <c r="H916"/>
  <c r="G916"/>
  <c r="J915"/>
  <c r="I915"/>
  <c r="H915"/>
  <c r="G915"/>
  <c r="J914"/>
  <c r="I914"/>
  <c r="H914"/>
  <c r="G914"/>
  <c r="J913"/>
  <c r="I913"/>
  <c r="H913"/>
  <c r="G913"/>
  <c r="J912"/>
  <c r="I912"/>
  <c r="H912"/>
  <c r="G912"/>
  <c r="J911"/>
  <c r="I911"/>
  <c r="H911"/>
  <c r="G911"/>
  <c r="J910"/>
  <c r="I910"/>
  <c r="H910"/>
  <c r="G910"/>
  <c r="J909"/>
  <c r="I909"/>
  <c r="H909"/>
  <c r="G909"/>
  <c r="J908"/>
  <c r="I908"/>
  <c r="H908"/>
  <c r="G908"/>
  <c r="J907"/>
  <c r="I907"/>
  <c r="H907"/>
  <c r="G907"/>
  <c r="J906"/>
  <c r="I906"/>
  <c r="H906"/>
  <c r="G906"/>
  <c r="J905"/>
  <c r="I905"/>
  <c r="H905"/>
  <c r="G905"/>
  <c r="J904"/>
  <c r="I904"/>
  <c r="H904"/>
  <c r="G904"/>
  <c r="J903"/>
  <c r="I903"/>
  <c r="H903"/>
  <c r="G903"/>
  <c r="J902"/>
  <c r="I902"/>
  <c r="H902"/>
  <c r="G902"/>
  <c r="F921"/>
  <c r="F920"/>
  <c r="F919"/>
  <c r="F918"/>
  <c r="F917"/>
  <c r="F916"/>
  <c r="F915"/>
  <c r="F914"/>
  <c r="F913"/>
  <c r="F912"/>
  <c r="F911"/>
  <c r="F910"/>
  <c r="F909"/>
  <c r="F908"/>
  <c r="F907"/>
  <c r="F906"/>
  <c r="F905"/>
  <c r="F904"/>
  <c r="F903"/>
  <c r="F902"/>
  <c r="J897"/>
  <c r="I897"/>
  <c r="H897"/>
  <c r="G897"/>
  <c r="J896"/>
  <c r="I896"/>
  <c r="H896"/>
  <c r="G896"/>
  <c r="J895"/>
  <c r="I895"/>
  <c r="H895"/>
  <c r="G895"/>
  <c r="J894"/>
  <c r="I894"/>
  <c r="H894"/>
  <c r="G894"/>
  <c r="J893"/>
  <c r="I893"/>
  <c r="H893"/>
  <c r="G893"/>
  <c r="J892"/>
  <c r="I892"/>
  <c r="H892"/>
  <c r="G892"/>
  <c r="J891"/>
  <c r="I891"/>
  <c r="H891"/>
  <c r="G891"/>
  <c r="J890"/>
  <c r="I890"/>
  <c r="H890"/>
  <c r="G890"/>
  <c r="J889"/>
  <c r="I889"/>
  <c r="H889"/>
  <c r="G889"/>
  <c r="J888"/>
  <c r="I888"/>
  <c r="H888"/>
  <c r="G888"/>
  <c r="J887"/>
  <c r="I887"/>
  <c r="H887"/>
  <c r="G887"/>
  <c r="J886"/>
  <c r="I886"/>
  <c r="H886"/>
  <c r="G886"/>
  <c r="J885"/>
  <c r="I885"/>
  <c r="H885"/>
  <c r="G885"/>
  <c r="J884"/>
  <c r="I884"/>
  <c r="H884"/>
  <c r="G884"/>
  <c r="J883"/>
  <c r="I883"/>
  <c r="H883"/>
  <c r="G883"/>
  <c r="J882"/>
  <c r="I882"/>
  <c r="H882"/>
  <c r="G882"/>
  <c r="J881"/>
  <c r="I881"/>
  <c r="H881"/>
  <c r="G881"/>
  <c r="J880"/>
  <c r="I880"/>
  <c r="H880"/>
  <c r="G880"/>
  <c r="J879"/>
  <c r="I879"/>
  <c r="H879"/>
  <c r="G879"/>
  <c r="J878"/>
  <c r="I878"/>
  <c r="H878"/>
  <c r="G878"/>
  <c r="F897"/>
  <c r="F896"/>
  <c r="F895"/>
  <c r="F894"/>
  <c r="F893"/>
  <c r="F892"/>
  <c r="F891"/>
  <c r="F890"/>
  <c r="F889"/>
  <c r="F888"/>
  <c r="F887"/>
  <c r="F886"/>
  <c r="F885"/>
  <c r="F884"/>
  <c r="F883"/>
  <c r="F882"/>
  <c r="F881"/>
  <c r="F880"/>
  <c r="F879"/>
  <c r="F878"/>
  <c r="J873"/>
  <c r="I873"/>
  <c r="H873"/>
  <c r="G873"/>
  <c r="J872"/>
  <c r="I872"/>
  <c r="H872"/>
  <c r="G872"/>
  <c r="J871"/>
  <c r="I871"/>
  <c r="H871"/>
  <c r="G871"/>
  <c r="J870"/>
  <c r="I870"/>
  <c r="H870"/>
  <c r="G870"/>
  <c r="J869"/>
  <c r="I869"/>
  <c r="H869"/>
  <c r="G869"/>
  <c r="J868"/>
  <c r="I868"/>
  <c r="H868"/>
  <c r="G868"/>
  <c r="J867"/>
  <c r="I867"/>
  <c r="H867"/>
  <c r="G867"/>
  <c r="J866"/>
  <c r="I866"/>
  <c r="H866"/>
  <c r="G866"/>
  <c r="J865"/>
  <c r="I865"/>
  <c r="H865"/>
  <c r="G865"/>
  <c r="J864"/>
  <c r="I864"/>
  <c r="H864"/>
  <c r="G864"/>
  <c r="F873"/>
  <c r="F872"/>
  <c r="F871"/>
  <c r="F870"/>
  <c r="F869"/>
  <c r="F868"/>
  <c r="F867"/>
  <c r="F866"/>
  <c r="F865"/>
  <c r="F864"/>
  <c r="J863"/>
  <c r="I863"/>
  <c r="H863"/>
  <c r="G863"/>
  <c r="J862"/>
  <c r="I862"/>
  <c r="H862"/>
  <c r="G862"/>
  <c r="J861"/>
  <c r="I861"/>
  <c r="H861"/>
  <c r="G861"/>
  <c r="J860"/>
  <c r="I860"/>
  <c r="H860"/>
  <c r="G860"/>
  <c r="J859"/>
  <c r="I859"/>
  <c r="H859"/>
  <c r="G859"/>
  <c r="J858"/>
  <c r="I858"/>
  <c r="H858"/>
  <c r="G858"/>
  <c r="J857"/>
  <c r="I857"/>
  <c r="H857"/>
  <c r="G857"/>
  <c r="J856"/>
  <c r="I856"/>
  <c r="H856"/>
  <c r="G856"/>
  <c r="J855"/>
  <c r="I855"/>
  <c r="H855"/>
  <c r="G855"/>
  <c r="J854"/>
  <c r="I854"/>
  <c r="H854"/>
  <c r="G854"/>
  <c r="F863"/>
  <c r="F862"/>
  <c r="F861"/>
  <c r="F860"/>
  <c r="F859"/>
  <c r="F858"/>
  <c r="F857"/>
  <c r="F856"/>
  <c r="F855"/>
  <c r="F854"/>
  <c r="J849"/>
  <c r="I849"/>
  <c r="H849"/>
  <c r="G849"/>
  <c r="F849"/>
  <c r="J848"/>
  <c r="I848"/>
  <c r="H848"/>
  <c r="G848"/>
  <c r="F848"/>
  <c r="J847"/>
  <c r="I847"/>
  <c r="H847"/>
  <c r="G847"/>
  <c r="F847"/>
  <c r="J846"/>
  <c r="I846"/>
  <c r="H846"/>
  <c r="G846"/>
  <c r="F846"/>
  <c r="J845"/>
  <c r="I845"/>
  <c r="H845"/>
  <c r="G845"/>
  <c r="F845"/>
  <c r="J844"/>
  <c r="I844"/>
  <c r="H844"/>
  <c r="G844"/>
  <c r="F844"/>
  <c r="J843"/>
  <c r="I843"/>
  <c r="H843"/>
  <c r="G843"/>
  <c r="F843"/>
  <c r="J842"/>
  <c r="I842"/>
  <c r="H842"/>
  <c r="G842"/>
  <c r="F842"/>
  <c r="J841"/>
  <c r="I841"/>
  <c r="H841"/>
  <c r="G841"/>
  <c r="F841"/>
  <c r="J840"/>
  <c r="I840"/>
  <c r="H840"/>
  <c r="G840"/>
  <c r="F840"/>
  <c r="J839"/>
  <c r="I839"/>
  <c r="H839"/>
  <c r="G839"/>
  <c r="F839"/>
  <c r="J838"/>
  <c r="I838"/>
  <c r="H838"/>
  <c r="G838"/>
  <c r="F838"/>
  <c r="J837"/>
  <c r="I837"/>
  <c r="H837"/>
  <c r="G837"/>
  <c r="F837"/>
  <c r="J836"/>
  <c r="I836"/>
  <c r="H836"/>
  <c r="G836"/>
  <c r="F836"/>
  <c r="J835"/>
  <c r="I835"/>
  <c r="H835"/>
  <c r="G835"/>
  <c r="F835"/>
  <c r="J834"/>
  <c r="I834"/>
  <c r="H834"/>
  <c r="G834"/>
  <c r="F834"/>
  <c r="J833"/>
  <c r="I833"/>
  <c r="H833"/>
  <c r="G833"/>
  <c r="F833"/>
  <c r="J832"/>
  <c r="I832"/>
  <c r="H832"/>
  <c r="G832"/>
  <c r="F832"/>
  <c r="J831"/>
  <c r="I831"/>
  <c r="H831"/>
  <c r="G831"/>
  <c r="F831"/>
  <c r="J830"/>
  <c r="I830"/>
  <c r="H830"/>
  <c r="G830"/>
  <c r="F830"/>
  <c r="C120" i="7"/>
  <c r="C119"/>
  <c r="C118"/>
  <c r="C117"/>
  <c r="C116"/>
  <c r="H915" i="21"/>
  <c r="B912"/>
  <c r="B907"/>
  <c r="B902"/>
  <c r="B897"/>
  <c r="B892"/>
  <c r="B887"/>
  <c r="B882"/>
  <c r="B877"/>
  <c r="B872"/>
  <c r="B867"/>
  <c r="J858"/>
  <c r="J859" s="1"/>
  <c r="J860" s="1"/>
  <c r="J861" s="1"/>
  <c r="I858"/>
  <c r="I859" s="1"/>
  <c r="I860" s="1"/>
  <c r="I861" s="1"/>
  <c r="H858"/>
  <c r="H859" s="1"/>
  <c r="H860" s="1"/>
  <c r="H861" s="1"/>
  <c r="G858"/>
  <c r="G859" s="1"/>
  <c r="G860" s="1"/>
  <c r="G861" s="1"/>
  <c r="E844"/>
  <c r="J839"/>
  <c r="J915" s="1"/>
  <c r="I839"/>
  <c r="I915" s="1"/>
  <c r="H839"/>
  <c r="H840" s="1"/>
  <c r="H841" s="1"/>
  <c r="H842" s="1"/>
  <c r="G839"/>
  <c r="G915" s="1"/>
  <c r="E825"/>
  <c r="D816"/>
  <c r="Q813"/>
  <c r="O813"/>
  <c r="P813" s="1"/>
  <c r="N813"/>
  <c r="M813"/>
  <c r="L813"/>
  <c r="K813"/>
  <c r="Q812"/>
  <c r="O812"/>
  <c r="P812" s="1"/>
  <c r="M812"/>
  <c r="N812" s="1"/>
  <c r="K812"/>
  <c r="L812" s="1"/>
  <c r="R811"/>
  <c r="Q811"/>
  <c r="S811" s="1"/>
  <c r="O811"/>
  <c r="M811"/>
  <c r="K811"/>
  <c r="Q810"/>
  <c r="R810" s="1"/>
  <c r="O810"/>
  <c r="M810"/>
  <c r="K810"/>
  <c r="Q809"/>
  <c r="R809" s="1"/>
  <c r="O809"/>
  <c r="M809"/>
  <c r="K809"/>
  <c r="Q808"/>
  <c r="S808" s="1"/>
  <c r="O808"/>
  <c r="M808"/>
  <c r="K808"/>
  <c r="Q807"/>
  <c r="R807" s="1"/>
  <c r="O807"/>
  <c r="T807" s="1"/>
  <c r="M807"/>
  <c r="K807"/>
  <c r="Q806"/>
  <c r="R806" s="1"/>
  <c r="O806"/>
  <c r="M806"/>
  <c r="K806"/>
  <c r="Q805"/>
  <c r="R805" s="1"/>
  <c r="O805"/>
  <c r="T805" s="1"/>
  <c r="M805"/>
  <c r="K805"/>
  <c r="Q804"/>
  <c r="O804"/>
  <c r="M804"/>
  <c r="K804"/>
  <c r="R803"/>
  <c r="Q803"/>
  <c r="S803" s="1"/>
  <c r="O803"/>
  <c r="M803"/>
  <c r="K803"/>
  <c r="Q802"/>
  <c r="R802" s="1"/>
  <c r="O802"/>
  <c r="M802"/>
  <c r="K802"/>
  <c r="S801"/>
  <c r="Q801"/>
  <c r="R801" s="1"/>
  <c r="O801"/>
  <c r="M801"/>
  <c r="K801"/>
  <c r="S800"/>
  <c r="R800"/>
  <c r="Q800"/>
  <c r="O800"/>
  <c r="T800" s="1"/>
  <c r="M800"/>
  <c r="K800"/>
  <c r="W799"/>
  <c r="Q799"/>
  <c r="R799" s="1"/>
  <c r="O799"/>
  <c r="M799"/>
  <c r="K799"/>
  <c r="X798"/>
  <c r="Q798"/>
  <c r="R798" s="1"/>
  <c r="O798"/>
  <c r="T798" s="1"/>
  <c r="M798"/>
  <c r="K798"/>
  <c r="X797"/>
  <c r="Q797"/>
  <c r="R797" s="1"/>
  <c r="O797"/>
  <c r="M797"/>
  <c r="K797"/>
  <c r="X796"/>
  <c r="S796"/>
  <c r="Q796"/>
  <c r="R796" s="1"/>
  <c r="O796"/>
  <c r="M796"/>
  <c r="K796"/>
  <c r="X795"/>
  <c r="S795"/>
  <c r="Q795"/>
  <c r="R795" s="1"/>
  <c r="O795"/>
  <c r="M795"/>
  <c r="K795"/>
  <c r="X794"/>
  <c r="Q794"/>
  <c r="R794" s="1"/>
  <c r="O794"/>
  <c r="T794" s="1"/>
  <c r="M794"/>
  <c r="K794"/>
  <c r="X793"/>
  <c r="Q793"/>
  <c r="R793" s="1"/>
  <c r="O793"/>
  <c r="M793"/>
  <c r="K793"/>
  <c r="X792"/>
  <c r="S792"/>
  <c r="Q792"/>
  <c r="R792" s="1"/>
  <c r="O792"/>
  <c r="M792"/>
  <c r="K792"/>
  <c r="X791"/>
  <c r="S791"/>
  <c r="Q791"/>
  <c r="R791" s="1"/>
  <c r="O791"/>
  <c r="T791" s="1"/>
  <c r="M791"/>
  <c r="K791"/>
  <c r="X790"/>
  <c r="X799" s="1"/>
  <c r="Q790"/>
  <c r="R790" s="1"/>
  <c r="O790"/>
  <c r="T790" s="1"/>
  <c r="M790"/>
  <c r="K790"/>
  <c r="Q789"/>
  <c r="R789" s="1"/>
  <c r="O789"/>
  <c r="M789"/>
  <c r="K789"/>
  <c r="Q788"/>
  <c r="R788" s="1"/>
  <c r="O788"/>
  <c r="M788"/>
  <c r="K788"/>
  <c r="Q787"/>
  <c r="O787"/>
  <c r="P787" s="1"/>
  <c r="M787"/>
  <c r="N787" s="1"/>
  <c r="K787"/>
  <c r="L787" s="1"/>
  <c r="J773"/>
  <c r="J911" s="1"/>
  <c r="I773"/>
  <c r="I774" s="1"/>
  <c r="I775" s="1"/>
  <c r="I776" s="1"/>
  <c r="H773"/>
  <c r="H774" s="1"/>
  <c r="H775" s="1"/>
  <c r="H776" s="1"/>
  <c r="G773"/>
  <c r="G774" s="1"/>
  <c r="G775" s="1"/>
  <c r="G776" s="1"/>
  <c r="E759"/>
  <c r="G755"/>
  <c r="G756" s="1"/>
  <c r="G757" s="1"/>
  <c r="J754"/>
  <c r="J755" s="1"/>
  <c r="J756" s="1"/>
  <c r="J757" s="1"/>
  <c r="I754"/>
  <c r="I755" s="1"/>
  <c r="I756" s="1"/>
  <c r="I757" s="1"/>
  <c r="H754"/>
  <c r="H755" s="1"/>
  <c r="H756" s="1"/>
  <c r="H757" s="1"/>
  <c r="G754"/>
  <c r="G910" s="1"/>
  <c r="E740"/>
  <c r="D731"/>
  <c r="Q728"/>
  <c r="O728"/>
  <c r="P728" s="1"/>
  <c r="M728"/>
  <c r="N728" s="1"/>
  <c r="K728"/>
  <c r="L728" s="1"/>
  <c r="Q727"/>
  <c r="O727"/>
  <c r="P727" s="1"/>
  <c r="M727"/>
  <c r="N727" s="1"/>
  <c r="K727"/>
  <c r="L727" s="1"/>
  <c r="Q726"/>
  <c r="R726" s="1"/>
  <c r="O726"/>
  <c r="M726"/>
  <c r="K726"/>
  <c r="Q725"/>
  <c r="R725" s="1"/>
  <c r="O725"/>
  <c r="M725"/>
  <c r="K725"/>
  <c r="S724"/>
  <c r="R724"/>
  <c r="Q724"/>
  <c r="O724"/>
  <c r="M724"/>
  <c r="K724"/>
  <c r="Q723"/>
  <c r="R723" s="1"/>
  <c r="O723"/>
  <c r="M723"/>
  <c r="K723"/>
  <c r="S722"/>
  <c r="Q722"/>
  <c r="R722" s="1"/>
  <c r="O722"/>
  <c r="M722"/>
  <c r="K722"/>
  <c r="Q721"/>
  <c r="R721" s="1"/>
  <c r="O721"/>
  <c r="M721"/>
  <c r="K721"/>
  <c r="Q720"/>
  <c r="O720"/>
  <c r="M720"/>
  <c r="K720"/>
  <c r="R719"/>
  <c r="Q719"/>
  <c r="S719" s="1"/>
  <c r="O719"/>
  <c r="M719"/>
  <c r="K719"/>
  <c r="Q718"/>
  <c r="R718" s="1"/>
  <c r="O718"/>
  <c r="M718"/>
  <c r="K718"/>
  <c r="Q717"/>
  <c r="R717" s="1"/>
  <c r="O717"/>
  <c r="M717"/>
  <c r="K717"/>
  <c r="S716"/>
  <c r="R716"/>
  <c r="Q716"/>
  <c r="O716"/>
  <c r="M716"/>
  <c r="K716"/>
  <c r="Q715"/>
  <c r="R715" s="1"/>
  <c r="O715"/>
  <c r="T715" s="1"/>
  <c r="M715"/>
  <c r="K715"/>
  <c r="W714"/>
  <c r="S714"/>
  <c r="R714"/>
  <c r="Q714"/>
  <c r="O714"/>
  <c r="T714" s="1"/>
  <c r="M714"/>
  <c r="K714"/>
  <c r="X713"/>
  <c r="S713"/>
  <c r="R713"/>
  <c r="Q713"/>
  <c r="O713"/>
  <c r="M713"/>
  <c r="K713"/>
  <c r="X712"/>
  <c r="S712"/>
  <c r="Q712"/>
  <c r="R712" s="1"/>
  <c r="O712"/>
  <c r="M712"/>
  <c r="K712"/>
  <c r="X711"/>
  <c r="R711"/>
  <c r="Q711"/>
  <c r="S711" s="1"/>
  <c r="O711"/>
  <c r="T711" s="1"/>
  <c r="M711"/>
  <c r="K711"/>
  <c r="X710"/>
  <c r="Q710"/>
  <c r="R710" s="1"/>
  <c r="O710"/>
  <c r="M710"/>
  <c r="K710"/>
  <c r="X709"/>
  <c r="S709"/>
  <c r="R709"/>
  <c r="Q709"/>
  <c r="O709"/>
  <c r="T709" s="1"/>
  <c r="M709"/>
  <c r="K709"/>
  <c r="X708"/>
  <c r="R708"/>
  <c r="Q708"/>
  <c r="S708" s="1"/>
  <c r="O708"/>
  <c r="M708"/>
  <c r="K708"/>
  <c r="X707"/>
  <c r="Q707"/>
  <c r="O707"/>
  <c r="M707"/>
  <c r="K707"/>
  <c r="X706"/>
  <c r="S706"/>
  <c r="R706"/>
  <c r="Q706"/>
  <c r="O706"/>
  <c r="M706"/>
  <c r="K706"/>
  <c r="X705"/>
  <c r="S705"/>
  <c r="R705"/>
  <c r="Q705"/>
  <c r="O705"/>
  <c r="M705"/>
  <c r="K705"/>
  <c r="Q704"/>
  <c r="R704" s="1"/>
  <c r="O704"/>
  <c r="M704"/>
  <c r="K704"/>
  <c r="S703"/>
  <c r="Q703"/>
  <c r="R703" s="1"/>
  <c r="O703"/>
  <c r="M703"/>
  <c r="K703"/>
  <c r="Q702"/>
  <c r="O702"/>
  <c r="P702" s="1"/>
  <c r="M702"/>
  <c r="N702" s="1"/>
  <c r="L702"/>
  <c r="K702"/>
  <c r="J688"/>
  <c r="J906" s="1"/>
  <c r="I688"/>
  <c r="I906" s="1"/>
  <c r="H688"/>
  <c r="H906" s="1"/>
  <c r="G688"/>
  <c r="G906" s="1"/>
  <c r="E674"/>
  <c r="J669"/>
  <c r="J670" s="1"/>
  <c r="J671" s="1"/>
  <c r="J672" s="1"/>
  <c r="I669"/>
  <c r="I670" s="1"/>
  <c r="I671" s="1"/>
  <c r="I672" s="1"/>
  <c r="H669"/>
  <c r="H670" s="1"/>
  <c r="H671" s="1"/>
  <c r="H672" s="1"/>
  <c r="G669"/>
  <c r="G670" s="1"/>
  <c r="G671" s="1"/>
  <c r="G672" s="1"/>
  <c r="E655"/>
  <c r="D646"/>
  <c r="Q643"/>
  <c r="O643"/>
  <c r="P643" s="1"/>
  <c r="M643"/>
  <c r="N643" s="1"/>
  <c r="L643"/>
  <c r="K643"/>
  <c r="Q642"/>
  <c r="O642"/>
  <c r="P642" s="1"/>
  <c r="N642"/>
  <c r="M642"/>
  <c r="K642"/>
  <c r="L642" s="1"/>
  <c r="Q641"/>
  <c r="R641" s="1"/>
  <c r="O641"/>
  <c r="M641"/>
  <c r="K641"/>
  <c r="S640"/>
  <c r="R640"/>
  <c r="Q640"/>
  <c r="O640"/>
  <c r="M640"/>
  <c r="K640"/>
  <c r="Q639"/>
  <c r="R639" s="1"/>
  <c r="O639"/>
  <c r="T639" s="1"/>
  <c r="M639"/>
  <c r="K639"/>
  <c r="S638"/>
  <c r="Q638"/>
  <c r="R638" s="1"/>
  <c r="O638"/>
  <c r="T638" s="1"/>
  <c r="M638"/>
  <c r="K638"/>
  <c r="R637"/>
  <c r="Q637"/>
  <c r="S637" s="1"/>
  <c r="O637"/>
  <c r="M637"/>
  <c r="K637"/>
  <c r="S636"/>
  <c r="Q636"/>
  <c r="O636"/>
  <c r="M636"/>
  <c r="K636"/>
  <c r="Q635"/>
  <c r="S635" s="1"/>
  <c r="O635"/>
  <c r="M635"/>
  <c r="K635"/>
  <c r="Q634"/>
  <c r="R634" s="1"/>
  <c r="O634"/>
  <c r="M634"/>
  <c r="K634"/>
  <c r="Q633"/>
  <c r="R633" s="1"/>
  <c r="O633"/>
  <c r="M633"/>
  <c r="K633"/>
  <c r="R632"/>
  <c r="Q632"/>
  <c r="S632" s="1"/>
  <c r="O632"/>
  <c r="M632"/>
  <c r="K632"/>
  <c r="Q631"/>
  <c r="R631" s="1"/>
  <c r="O631"/>
  <c r="T631" s="1"/>
  <c r="M631"/>
  <c r="K631"/>
  <c r="S630"/>
  <c r="Q630"/>
  <c r="R630" s="1"/>
  <c r="O630"/>
  <c r="M630"/>
  <c r="K630"/>
  <c r="X629"/>
  <c r="W629"/>
  <c r="Q629"/>
  <c r="R629" s="1"/>
  <c r="O629"/>
  <c r="M629"/>
  <c r="K629"/>
  <c r="X628"/>
  <c r="Q628"/>
  <c r="R628" s="1"/>
  <c r="O628"/>
  <c r="T628" s="1"/>
  <c r="M628"/>
  <c r="K628"/>
  <c r="X627"/>
  <c r="Q627"/>
  <c r="R627" s="1"/>
  <c r="O627"/>
  <c r="T627" s="1"/>
  <c r="M627"/>
  <c r="K627"/>
  <c r="X626"/>
  <c r="Q626"/>
  <c r="R626" s="1"/>
  <c r="O626"/>
  <c r="M626"/>
  <c r="K626"/>
  <c r="X625"/>
  <c r="Q625"/>
  <c r="R625" s="1"/>
  <c r="O625"/>
  <c r="M625"/>
  <c r="K625"/>
  <c r="X624"/>
  <c r="Q624"/>
  <c r="R624" s="1"/>
  <c r="O624"/>
  <c r="M624"/>
  <c r="K624"/>
  <c r="X623"/>
  <c r="Q623"/>
  <c r="R623" s="1"/>
  <c r="O623"/>
  <c r="T623" s="1"/>
  <c r="M623"/>
  <c r="K623"/>
  <c r="X622"/>
  <c r="Q622"/>
  <c r="R622" s="1"/>
  <c r="O622"/>
  <c r="M622"/>
  <c r="K622"/>
  <c r="X621"/>
  <c r="Q621"/>
  <c r="R621" s="1"/>
  <c r="O621"/>
  <c r="M621"/>
  <c r="K621"/>
  <c r="X620"/>
  <c r="Q620"/>
  <c r="R620" s="1"/>
  <c r="O620"/>
  <c r="M620"/>
  <c r="K620"/>
  <c r="S619"/>
  <c r="Q619"/>
  <c r="R619" s="1"/>
  <c r="O619"/>
  <c r="M619"/>
  <c r="K619"/>
  <c r="S618"/>
  <c r="Q618"/>
  <c r="R618" s="1"/>
  <c r="O618"/>
  <c r="M618"/>
  <c r="K618"/>
  <c r="Q617"/>
  <c r="O617"/>
  <c r="P617" s="1"/>
  <c r="N617"/>
  <c r="M617"/>
  <c r="K617"/>
  <c r="L617" s="1"/>
  <c r="J603"/>
  <c r="J901" s="1"/>
  <c r="I603"/>
  <c r="I901" s="1"/>
  <c r="H603"/>
  <c r="H901" s="1"/>
  <c r="G603"/>
  <c r="G901" s="1"/>
  <c r="E589"/>
  <c r="J585"/>
  <c r="J586" s="1"/>
  <c r="J587" s="1"/>
  <c r="G585"/>
  <c r="G586" s="1"/>
  <c r="G587" s="1"/>
  <c r="J584"/>
  <c r="J900" s="1"/>
  <c r="I584"/>
  <c r="I900" s="1"/>
  <c r="H584"/>
  <c r="H900" s="1"/>
  <c r="G584"/>
  <c r="G900" s="1"/>
  <c r="E570"/>
  <c r="D561"/>
  <c r="Q558"/>
  <c r="O558"/>
  <c r="P558" s="1"/>
  <c r="N558"/>
  <c r="M558"/>
  <c r="K558"/>
  <c r="L558" s="1"/>
  <c r="Q557"/>
  <c r="O557"/>
  <c r="P557" s="1"/>
  <c r="M557"/>
  <c r="N557" s="1"/>
  <c r="K557"/>
  <c r="L557" s="1"/>
  <c r="R556"/>
  <c r="Q556"/>
  <c r="S556" s="1"/>
  <c r="O556"/>
  <c r="M556"/>
  <c r="K556"/>
  <c r="Q555"/>
  <c r="R555" s="1"/>
  <c r="O555"/>
  <c r="T555" s="1"/>
  <c r="M555"/>
  <c r="K555"/>
  <c r="S554"/>
  <c r="Q554"/>
  <c r="R554" s="1"/>
  <c r="O554"/>
  <c r="M554"/>
  <c r="K554"/>
  <c r="Q553"/>
  <c r="R553" s="1"/>
  <c r="O553"/>
  <c r="M553"/>
  <c r="K553"/>
  <c r="Q552"/>
  <c r="O552"/>
  <c r="M552"/>
  <c r="K552"/>
  <c r="R551"/>
  <c r="Q551"/>
  <c r="S551" s="1"/>
  <c r="O551"/>
  <c r="M551"/>
  <c r="K551"/>
  <c r="Q550"/>
  <c r="R550" s="1"/>
  <c r="O550"/>
  <c r="M550"/>
  <c r="K550"/>
  <c r="Q549"/>
  <c r="R549" s="1"/>
  <c r="O549"/>
  <c r="M549"/>
  <c r="K549"/>
  <c r="Q548"/>
  <c r="S548" s="1"/>
  <c r="O548"/>
  <c r="M548"/>
  <c r="K548"/>
  <c r="Q547"/>
  <c r="R547" s="1"/>
  <c r="O547"/>
  <c r="M547"/>
  <c r="K547"/>
  <c r="S546"/>
  <c r="Q546"/>
  <c r="R546" s="1"/>
  <c r="O546"/>
  <c r="T546" s="1"/>
  <c r="M546"/>
  <c r="K546"/>
  <c r="R545"/>
  <c r="Q545"/>
  <c r="S545" s="1"/>
  <c r="O545"/>
  <c r="M545"/>
  <c r="K545"/>
  <c r="W544"/>
  <c r="S544"/>
  <c r="Q544"/>
  <c r="R544" s="1"/>
  <c r="O544"/>
  <c r="T544" s="1"/>
  <c r="M544"/>
  <c r="K544"/>
  <c r="X543"/>
  <c r="Q543"/>
  <c r="R543" s="1"/>
  <c r="O543"/>
  <c r="M543"/>
  <c r="K543"/>
  <c r="X542"/>
  <c r="Q542"/>
  <c r="R542" s="1"/>
  <c r="O542"/>
  <c r="M542"/>
  <c r="K542"/>
  <c r="X541"/>
  <c r="S541"/>
  <c r="Q541"/>
  <c r="R541" s="1"/>
  <c r="O541"/>
  <c r="M541"/>
  <c r="K541"/>
  <c r="X540"/>
  <c r="S540"/>
  <c r="Q540"/>
  <c r="R540" s="1"/>
  <c r="O540"/>
  <c r="T540" s="1"/>
  <c r="M540"/>
  <c r="K540"/>
  <c r="X539"/>
  <c r="Q539"/>
  <c r="R539" s="1"/>
  <c r="O539"/>
  <c r="M539"/>
  <c r="K539"/>
  <c r="X538"/>
  <c r="Q538"/>
  <c r="R538" s="1"/>
  <c r="O538"/>
  <c r="M538"/>
  <c r="K538"/>
  <c r="X537"/>
  <c r="S537"/>
  <c r="Q537"/>
  <c r="R537" s="1"/>
  <c r="O537"/>
  <c r="T537" s="1"/>
  <c r="M537"/>
  <c r="K537"/>
  <c r="X536"/>
  <c r="S536"/>
  <c r="Q536"/>
  <c r="R536" s="1"/>
  <c r="O536"/>
  <c r="T536" s="1"/>
  <c r="M536"/>
  <c r="K536"/>
  <c r="X535"/>
  <c r="X544" s="1"/>
  <c r="Q535"/>
  <c r="R535" s="1"/>
  <c r="O535"/>
  <c r="M535"/>
  <c r="K535"/>
  <c r="R534"/>
  <c r="Q534"/>
  <c r="S534" s="1"/>
  <c r="O534"/>
  <c r="M534"/>
  <c r="K534"/>
  <c r="S533"/>
  <c r="Q533"/>
  <c r="O533"/>
  <c r="M533"/>
  <c r="K533"/>
  <c r="Q532"/>
  <c r="O532"/>
  <c r="P532" s="1"/>
  <c r="M532"/>
  <c r="N532" s="1"/>
  <c r="K532"/>
  <c r="L532" s="1"/>
  <c r="H519"/>
  <c r="H520" s="1"/>
  <c r="H521" s="1"/>
  <c r="J518"/>
  <c r="J896" s="1"/>
  <c r="I518"/>
  <c r="I896" s="1"/>
  <c r="H518"/>
  <c r="H896" s="1"/>
  <c r="G518"/>
  <c r="G519" s="1"/>
  <c r="G520" s="1"/>
  <c r="G521" s="1"/>
  <c r="E504"/>
  <c r="J499"/>
  <c r="J895" s="1"/>
  <c r="I499"/>
  <c r="I895" s="1"/>
  <c r="H499"/>
  <c r="H895" s="1"/>
  <c r="G499"/>
  <c r="G895" s="1"/>
  <c r="E485"/>
  <c r="D476"/>
  <c r="Q473"/>
  <c r="O473"/>
  <c r="P473" s="1"/>
  <c r="M473"/>
  <c r="N473" s="1"/>
  <c r="K473"/>
  <c r="L473" s="1"/>
  <c r="Q472"/>
  <c r="O472"/>
  <c r="P472" s="1"/>
  <c r="M472"/>
  <c r="N472" s="1"/>
  <c r="L472"/>
  <c r="K472"/>
  <c r="Q471"/>
  <c r="R471" s="1"/>
  <c r="O471"/>
  <c r="M471"/>
  <c r="K471"/>
  <c r="Q470"/>
  <c r="R470" s="1"/>
  <c r="O470"/>
  <c r="M470"/>
  <c r="K470"/>
  <c r="S469"/>
  <c r="Q469"/>
  <c r="R469" s="1"/>
  <c r="O469"/>
  <c r="T469" s="1"/>
  <c r="M469"/>
  <c r="K469"/>
  <c r="S468"/>
  <c r="Q468"/>
  <c r="O468"/>
  <c r="M468"/>
  <c r="K468"/>
  <c r="S467"/>
  <c r="Q467"/>
  <c r="R467" s="1"/>
  <c r="O467"/>
  <c r="T467" s="1"/>
  <c r="M467"/>
  <c r="K467"/>
  <c r="Q466"/>
  <c r="R466" s="1"/>
  <c r="O466"/>
  <c r="M466"/>
  <c r="K466"/>
  <c r="R465"/>
  <c r="Q465"/>
  <c r="S465" s="1"/>
  <c r="O465"/>
  <c r="M465"/>
  <c r="K465"/>
  <c r="R464"/>
  <c r="Q464"/>
  <c r="S464" s="1"/>
  <c r="O464"/>
  <c r="M464"/>
  <c r="K464"/>
  <c r="Q463"/>
  <c r="R463" s="1"/>
  <c r="O463"/>
  <c r="T463" s="1"/>
  <c r="M463"/>
  <c r="K463"/>
  <c r="Q462"/>
  <c r="R462" s="1"/>
  <c r="O462"/>
  <c r="M462"/>
  <c r="K462"/>
  <c r="S461"/>
  <c r="R461"/>
  <c r="Q461"/>
  <c r="O461"/>
  <c r="T461" s="1"/>
  <c r="M461"/>
  <c r="K461"/>
  <c r="Q460"/>
  <c r="S460" s="1"/>
  <c r="O460"/>
  <c r="M460"/>
  <c r="K460"/>
  <c r="X459"/>
  <c r="W459"/>
  <c r="Q459"/>
  <c r="R459" s="1"/>
  <c r="O459"/>
  <c r="M459"/>
  <c r="K459"/>
  <c r="X458"/>
  <c r="Q458"/>
  <c r="R458" s="1"/>
  <c r="O458"/>
  <c r="M458"/>
  <c r="K458"/>
  <c r="X457"/>
  <c r="Q457"/>
  <c r="R457" s="1"/>
  <c r="O457"/>
  <c r="M457"/>
  <c r="K457"/>
  <c r="X456"/>
  <c r="Q456"/>
  <c r="R456" s="1"/>
  <c r="O456"/>
  <c r="M456"/>
  <c r="K456"/>
  <c r="X455"/>
  <c r="Q455"/>
  <c r="R455" s="1"/>
  <c r="O455"/>
  <c r="M455"/>
  <c r="K455"/>
  <c r="X454"/>
  <c r="Q454"/>
  <c r="R454" s="1"/>
  <c r="O454"/>
  <c r="M454"/>
  <c r="K454"/>
  <c r="X453"/>
  <c r="Q453"/>
  <c r="R453" s="1"/>
  <c r="O453"/>
  <c r="M453"/>
  <c r="K453"/>
  <c r="X452"/>
  <c r="Q452"/>
  <c r="R452" s="1"/>
  <c r="O452"/>
  <c r="M452"/>
  <c r="K452"/>
  <c r="X451"/>
  <c r="Q451"/>
  <c r="R451" s="1"/>
  <c r="O451"/>
  <c r="M451"/>
  <c r="K451"/>
  <c r="X450"/>
  <c r="Q450"/>
  <c r="R450" s="1"/>
  <c r="O450"/>
  <c r="M450"/>
  <c r="K450"/>
  <c r="Q449"/>
  <c r="O449"/>
  <c r="M449"/>
  <c r="K449"/>
  <c r="R448"/>
  <c r="Q448"/>
  <c r="S448" s="1"/>
  <c r="O448"/>
  <c r="T448" s="1"/>
  <c r="M448"/>
  <c r="K448"/>
  <c r="Q447"/>
  <c r="O447"/>
  <c r="P447" s="1"/>
  <c r="M447"/>
  <c r="N447" s="1"/>
  <c r="L447"/>
  <c r="K447"/>
  <c r="J434"/>
  <c r="J435" s="1"/>
  <c r="J436" s="1"/>
  <c r="I434"/>
  <c r="I435" s="1"/>
  <c r="I436" s="1"/>
  <c r="J433"/>
  <c r="J891" s="1"/>
  <c r="I433"/>
  <c r="I891" s="1"/>
  <c r="H433"/>
  <c r="H891" s="1"/>
  <c r="G433"/>
  <c r="G891" s="1"/>
  <c r="E419"/>
  <c r="J415"/>
  <c r="J416" s="1"/>
  <c r="J417" s="1"/>
  <c r="H415"/>
  <c r="H416" s="1"/>
  <c r="H417" s="1"/>
  <c r="J414"/>
  <c r="J890" s="1"/>
  <c r="I414"/>
  <c r="I415" s="1"/>
  <c r="I416" s="1"/>
  <c r="I417" s="1"/>
  <c r="H414"/>
  <c r="H890" s="1"/>
  <c r="G414"/>
  <c r="G415" s="1"/>
  <c r="G416" s="1"/>
  <c r="G417" s="1"/>
  <c r="E400"/>
  <c r="D391"/>
  <c r="Q388"/>
  <c r="O388"/>
  <c r="P388" s="1"/>
  <c r="M388"/>
  <c r="N388" s="1"/>
  <c r="K388"/>
  <c r="L388" s="1"/>
  <c r="Q387"/>
  <c r="O387"/>
  <c r="P387" s="1"/>
  <c r="M387"/>
  <c r="N387" s="1"/>
  <c r="K387"/>
  <c r="L387" s="1"/>
  <c r="S386"/>
  <c r="Q386"/>
  <c r="R386" s="1"/>
  <c r="O386"/>
  <c r="T386" s="1"/>
  <c r="M386"/>
  <c r="K386"/>
  <c r="S385"/>
  <c r="R385"/>
  <c r="Q385"/>
  <c r="O385"/>
  <c r="M385"/>
  <c r="K385"/>
  <c r="S384"/>
  <c r="Q384"/>
  <c r="O384"/>
  <c r="M384"/>
  <c r="K384"/>
  <c r="Q383"/>
  <c r="S383" s="1"/>
  <c r="O383"/>
  <c r="T383" s="1"/>
  <c r="M383"/>
  <c r="K383"/>
  <c r="Q382"/>
  <c r="R382" s="1"/>
  <c r="O382"/>
  <c r="M382"/>
  <c r="K382"/>
  <c r="R381"/>
  <c r="Q381"/>
  <c r="S381" s="1"/>
  <c r="O381"/>
  <c r="M381"/>
  <c r="K381"/>
  <c r="R380"/>
  <c r="Q380"/>
  <c r="S380" s="1"/>
  <c r="O380"/>
  <c r="M380"/>
  <c r="K380"/>
  <c r="Q379"/>
  <c r="R379" s="1"/>
  <c r="O379"/>
  <c r="M379"/>
  <c r="K379"/>
  <c r="Q378"/>
  <c r="R378" s="1"/>
  <c r="O378"/>
  <c r="M378"/>
  <c r="K378"/>
  <c r="S377"/>
  <c r="Q377"/>
  <c r="R377" s="1"/>
  <c r="O377"/>
  <c r="T377" s="1"/>
  <c r="M377"/>
  <c r="K377"/>
  <c r="S376"/>
  <c r="Q376"/>
  <c r="O376"/>
  <c r="M376"/>
  <c r="K376"/>
  <c r="R375"/>
  <c r="Q375"/>
  <c r="S375" s="1"/>
  <c r="O375"/>
  <c r="M375"/>
  <c r="K375"/>
  <c r="W374"/>
  <c r="Q374"/>
  <c r="O374"/>
  <c r="M374"/>
  <c r="K374"/>
  <c r="X373"/>
  <c r="S373"/>
  <c r="Q373"/>
  <c r="O373"/>
  <c r="M373"/>
  <c r="K373"/>
  <c r="X372"/>
  <c r="S372"/>
  <c r="Q372"/>
  <c r="O372"/>
  <c r="M372"/>
  <c r="K372"/>
  <c r="X371"/>
  <c r="S371"/>
  <c r="Q371"/>
  <c r="O371"/>
  <c r="M371"/>
  <c r="K371"/>
  <c r="X370"/>
  <c r="Q370"/>
  <c r="O370"/>
  <c r="M370"/>
  <c r="K370"/>
  <c r="X369"/>
  <c r="S369"/>
  <c r="Q369"/>
  <c r="O369"/>
  <c r="M369"/>
  <c r="K369"/>
  <c r="X368"/>
  <c r="S368"/>
  <c r="Q368"/>
  <c r="O368"/>
  <c r="M368"/>
  <c r="K368"/>
  <c r="X367"/>
  <c r="S367"/>
  <c r="Q367"/>
  <c r="O367"/>
  <c r="M367"/>
  <c r="K367"/>
  <c r="X366"/>
  <c r="Q366"/>
  <c r="O366"/>
  <c r="M366"/>
  <c r="K366"/>
  <c r="X365"/>
  <c r="X374" s="1"/>
  <c r="S365"/>
  <c r="Q365"/>
  <c r="O365"/>
  <c r="M365"/>
  <c r="K365"/>
  <c r="Q364"/>
  <c r="S364" s="1"/>
  <c r="O364"/>
  <c r="M364"/>
  <c r="K364"/>
  <c r="Q363"/>
  <c r="R363" s="1"/>
  <c r="O363"/>
  <c r="M363"/>
  <c r="K363"/>
  <c r="Q362"/>
  <c r="O362"/>
  <c r="P362" s="1"/>
  <c r="M362"/>
  <c r="N362" s="1"/>
  <c r="K362"/>
  <c r="L362" s="1"/>
  <c r="H349"/>
  <c r="H350" s="1"/>
  <c r="H351" s="1"/>
  <c r="J348"/>
  <c r="J349" s="1"/>
  <c r="J350" s="1"/>
  <c r="J351" s="1"/>
  <c r="I348"/>
  <c r="I349" s="1"/>
  <c r="I350" s="1"/>
  <c r="I351" s="1"/>
  <c r="H348"/>
  <c r="H886" s="1"/>
  <c r="G348"/>
  <c r="G886" s="1"/>
  <c r="E334"/>
  <c r="G330"/>
  <c r="G331" s="1"/>
  <c r="G332" s="1"/>
  <c r="J329"/>
  <c r="J330" s="1"/>
  <c r="J331" s="1"/>
  <c r="J332" s="1"/>
  <c r="I329"/>
  <c r="I885" s="1"/>
  <c r="H329"/>
  <c r="H885" s="1"/>
  <c r="G329"/>
  <c r="G885" s="1"/>
  <c r="E315"/>
  <c r="D306"/>
  <c r="Q303"/>
  <c r="O303"/>
  <c r="P303" s="1"/>
  <c r="M303"/>
  <c r="N303" s="1"/>
  <c r="K303"/>
  <c r="L303" s="1"/>
  <c r="Q302"/>
  <c r="O302"/>
  <c r="P302" s="1"/>
  <c r="M302"/>
  <c r="N302" s="1"/>
  <c r="L302"/>
  <c r="K302"/>
  <c r="S301"/>
  <c r="R301"/>
  <c r="Q301"/>
  <c r="O301"/>
  <c r="T301" s="1"/>
  <c r="M301"/>
  <c r="K301"/>
  <c r="Q300"/>
  <c r="O300"/>
  <c r="M300"/>
  <c r="K300"/>
  <c r="Q299"/>
  <c r="S299" s="1"/>
  <c r="O299"/>
  <c r="M299"/>
  <c r="K299"/>
  <c r="Q298"/>
  <c r="R298" s="1"/>
  <c r="O298"/>
  <c r="M298"/>
  <c r="K298"/>
  <c r="S297"/>
  <c r="R297"/>
  <c r="Q297"/>
  <c r="O297"/>
  <c r="T297" s="1"/>
  <c r="M297"/>
  <c r="K297"/>
  <c r="Q296"/>
  <c r="S296" s="1"/>
  <c r="O296"/>
  <c r="M296"/>
  <c r="K296"/>
  <c r="Q295"/>
  <c r="R295" s="1"/>
  <c r="O295"/>
  <c r="T295" s="1"/>
  <c r="M295"/>
  <c r="K295"/>
  <c r="S294"/>
  <c r="Q294"/>
  <c r="R294" s="1"/>
  <c r="O294"/>
  <c r="M294"/>
  <c r="K294"/>
  <c r="Q293"/>
  <c r="R293" s="1"/>
  <c r="O293"/>
  <c r="M293"/>
  <c r="K293"/>
  <c r="S292"/>
  <c r="Q292"/>
  <c r="O292"/>
  <c r="M292"/>
  <c r="K292"/>
  <c r="R291"/>
  <c r="Q291"/>
  <c r="S291" s="1"/>
  <c r="O291"/>
  <c r="T291" s="1"/>
  <c r="M291"/>
  <c r="K291"/>
  <c r="Q290"/>
  <c r="R290" s="1"/>
  <c r="O290"/>
  <c r="M290"/>
  <c r="K290"/>
  <c r="W289"/>
  <c r="R289"/>
  <c r="Q289"/>
  <c r="S289" s="1"/>
  <c r="O289"/>
  <c r="M289"/>
  <c r="K289"/>
  <c r="X288"/>
  <c r="R288"/>
  <c r="Q288"/>
  <c r="S288" s="1"/>
  <c r="O288"/>
  <c r="T288" s="1"/>
  <c r="M288"/>
  <c r="K288"/>
  <c r="X287"/>
  <c r="Q287"/>
  <c r="S287" s="1"/>
  <c r="O287"/>
  <c r="M287"/>
  <c r="K287"/>
  <c r="X286"/>
  <c r="R286"/>
  <c r="Q286"/>
  <c r="S286" s="1"/>
  <c r="O286"/>
  <c r="T286" s="1"/>
  <c r="M286"/>
  <c r="K286"/>
  <c r="X285"/>
  <c r="R285"/>
  <c r="Q285"/>
  <c r="S285" s="1"/>
  <c r="O285"/>
  <c r="M285"/>
  <c r="K285"/>
  <c r="X284"/>
  <c r="R284"/>
  <c r="Q284"/>
  <c r="S284" s="1"/>
  <c r="O284"/>
  <c r="M284"/>
  <c r="K284"/>
  <c r="X283"/>
  <c r="Q283"/>
  <c r="S283" s="1"/>
  <c r="O283"/>
  <c r="M283"/>
  <c r="K283"/>
  <c r="X282"/>
  <c r="R282"/>
  <c r="Q282"/>
  <c r="S282" s="1"/>
  <c r="O282"/>
  <c r="M282"/>
  <c r="K282"/>
  <c r="X281"/>
  <c r="R281"/>
  <c r="Q281"/>
  <c r="S281" s="1"/>
  <c r="O281"/>
  <c r="M281"/>
  <c r="K281"/>
  <c r="X280"/>
  <c r="X289" s="1"/>
  <c r="R280"/>
  <c r="Q280"/>
  <c r="S280" s="1"/>
  <c r="O280"/>
  <c r="M280"/>
  <c r="K280"/>
  <c r="Q279"/>
  <c r="R279" s="1"/>
  <c r="O279"/>
  <c r="M279"/>
  <c r="K279"/>
  <c r="R278"/>
  <c r="Q278"/>
  <c r="S278" s="1"/>
  <c r="O278"/>
  <c r="M278"/>
  <c r="K278"/>
  <c r="Q277"/>
  <c r="S307" s="1"/>
  <c r="O277"/>
  <c r="P277" s="1"/>
  <c r="M277"/>
  <c r="N277" s="1"/>
  <c r="K277"/>
  <c r="L277" s="1"/>
  <c r="J264"/>
  <c r="J265" s="1"/>
  <c r="J266" s="1"/>
  <c r="J263"/>
  <c r="J881" s="1"/>
  <c r="I263"/>
  <c r="I881" s="1"/>
  <c r="H263"/>
  <c r="H881" s="1"/>
  <c r="G263"/>
  <c r="G881" s="1"/>
  <c r="E249"/>
  <c r="H245"/>
  <c r="H246" s="1"/>
  <c r="H247" s="1"/>
  <c r="J244"/>
  <c r="J245" s="1"/>
  <c r="J246" s="1"/>
  <c r="J247" s="1"/>
  <c r="I244"/>
  <c r="I245" s="1"/>
  <c r="I246" s="1"/>
  <c r="I247" s="1"/>
  <c r="H244"/>
  <c r="H880" s="1"/>
  <c r="G244"/>
  <c r="G880" s="1"/>
  <c r="E230"/>
  <c r="D221"/>
  <c r="Q218"/>
  <c r="O218"/>
  <c r="P218" s="1"/>
  <c r="M218"/>
  <c r="N218" s="1"/>
  <c r="K218"/>
  <c r="L218" s="1"/>
  <c r="Q217"/>
  <c r="O217"/>
  <c r="P217" s="1"/>
  <c r="M217"/>
  <c r="N217" s="1"/>
  <c r="L217"/>
  <c r="K217"/>
  <c r="S216"/>
  <c r="Q216"/>
  <c r="O216"/>
  <c r="M216"/>
  <c r="K216"/>
  <c r="R215"/>
  <c r="Q215"/>
  <c r="S215" s="1"/>
  <c r="O215"/>
  <c r="M215"/>
  <c r="K215"/>
  <c r="Q214"/>
  <c r="R214" s="1"/>
  <c r="O214"/>
  <c r="M214"/>
  <c r="K214"/>
  <c r="Q213"/>
  <c r="R213" s="1"/>
  <c r="O213"/>
  <c r="M213"/>
  <c r="K213"/>
  <c r="R212"/>
  <c r="Q212"/>
  <c r="O212"/>
  <c r="M212"/>
  <c r="K212"/>
  <c r="Q211"/>
  <c r="R211" s="1"/>
  <c r="O211"/>
  <c r="T211" s="1"/>
  <c r="M211"/>
  <c r="K211"/>
  <c r="Q210"/>
  <c r="R210" s="1"/>
  <c r="O210"/>
  <c r="M210"/>
  <c r="K210"/>
  <c r="S209"/>
  <c r="R209"/>
  <c r="Q209"/>
  <c r="O209"/>
  <c r="M209"/>
  <c r="K209"/>
  <c r="Q208"/>
  <c r="S208" s="1"/>
  <c r="O208"/>
  <c r="M208"/>
  <c r="K208"/>
  <c r="R207"/>
  <c r="Q207"/>
  <c r="S207" s="1"/>
  <c r="O207"/>
  <c r="M207"/>
  <c r="K207"/>
  <c r="Q206"/>
  <c r="R206" s="1"/>
  <c r="O206"/>
  <c r="M206"/>
  <c r="K206"/>
  <c r="S205"/>
  <c r="R205"/>
  <c r="Q205"/>
  <c r="O205"/>
  <c r="T205" s="1"/>
  <c r="M205"/>
  <c r="K205"/>
  <c r="W204"/>
  <c r="Q204"/>
  <c r="R204" s="1"/>
  <c r="O204"/>
  <c r="M204"/>
  <c r="K204"/>
  <c r="X203"/>
  <c r="Q203"/>
  <c r="R203" s="1"/>
  <c r="O203"/>
  <c r="M203"/>
  <c r="K203"/>
  <c r="X202"/>
  <c r="Q202"/>
  <c r="R202" s="1"/>
  <c r="O202"/>
  <c r="M202"/>
  <c r="K202"/>
  <c r="X201"/>
  <c r="Q201"/>
  <c r="R201" s="1"/>
  <c r="O201"/>
  <c r="M201"/>
  <c r="K201"/>
  <c r="X200"/>
  <c r="Q200"/>
  <c r="R200" s="1"/>
  <c r="O200"/>
  <c r="M200"/>
  <c r="K200"/>
  <c r="X199"/>
  <c r="Q199"/>
  <c r="R199" s="1"/>
  <c r="O199"/>
  <c r="M199"/>
  <c r="K199"/>
  <c r="X198"/>
  <c r="Q198"/>
  <c r="R198" s="1"/>
  <c r="O198"/>
  <c r="M198"/>
  <c r="K198"/>
  <c r="X197"/>
  <c r="Q197"/>
  <c r="R197" s="1"/>
  <c r="O197"/>
  <c r="M197"/>
  <c r="K197"/>
  <c r="X196"/>
  <c r="Q196"/>
  <c r="R196" s="1"/>
  <c r="O196"/>
  <c r="M196"/>
  <c r="K196"/>
  <c r="X195"/>
  <c r="Q195"/>
  <c r="R195" s="1"/>
  <c r="O195"/>
  <c r="M195"/>
  <c r="K195"/>
  <c r="S194"/>
  <c r="R194"/>
  <c r="Q194"/>
  <c r="O194"/>
  <c r="T194" s="1"/>
  <c r="M194"/>
  <c r="K194"/>
  <c r="R193"/>
  <c r="Q193"/>
  <c r="O193"/>
  <c r="M193"/>
  <c r="K193"/>
  <c r="Q192"/>
  <c r="O192"/>
  <c r="P192" s="1"/>
  <c r="N192"/>
  <c r="M192"/>
  <c r="L192"/>
  <c r="K192"/>
  <c r="J178"/>
  <c r="J179" s="1"/>
  <c r="J180" s="1"/>
  <c r="J181" s="1"/>
  <c r="I178"/>
  <c r="I876" s="1"/>
  <c r="H178"/>
  <c r="H179" s="1"/>
  <c r="H180" s="1"/>
  <c r="H181" s="1"/>
  <c r="G178"/>
  <c r="G179" s="1"/>
  <c r="G180" s="1"/>
  <c r="G181" s="1"/>
  <c r="E164"/>
  <c r="J160"/>
  <c r="J161" s="1"/>
  <c r="J162" s="1"/>
  <c r="J159"/>
  <c r="J875" s="1"/>
  <c r="I159"/>
  <c r="I875" s="1"/>
  <c r="H159"/>
  <c r="H160" s="1"/>
  <c r="H161" s="1"/>
  <c r="H162" s="1"/>
  <c r="G159"/>
  <c r="G875" s="1"/>
  <c r="E145"/>
  <c r="D136"/>
  <c r="Q133"/>
  <c r="O133"/>
  <c r="P133" s="1"/>
  <c r="N133"/>
  <c r="M133"/>
  <c r="K133"/>
  <c r="L133" s="1"/>
  <c r="Q132"/>
  <c r="O132"/>
  <c r="P132" s="1"/>
  <c r="M132"/>
  <c r="N132" s="1"/>
  <c r="K132"/>
  <c r="L132" s="1"/>
  <c r="Q131"/>
  <c r="S131" s="1"/>
  <c r="O131"/>
  <c r="M131"/>
  <c r="K131"/>
  <c r="Q130"/>
  <c r="R130" s="1"/>
  <c r="O130"/>
  <c r="M130"/>
  <c r="K130"/>
  <c r="S129"/>
  <c r="R129"/>
  <c r="Q129"/>
  <c r="O129"/>
  <c r="M129"/>
  <c r="K129"/>
  <c r="Q128"/>
  <c r="O128"/>
  <c r="M128"/>
  <c r="K128"/>
  <c r="Q127"/>
  <c r="R127" s="1"/>
  <c r="O127"/>
  <c r="M127"/>
  <c r="K127"/>
  <c r="S126"/>
  <c r="Q126"/>
  <c r="R126" s="1"/>
  <c r="O126"/>
  <c r="M126"/>
  <c r="K126"/>
  <c r="R125"/>
  <c r="Q125"/>
  <c r="S125" s="1"/>
  <c r="O125"/>
  <c r="T125" s="1"/>
  <c r="M125"/>
  <c r="K125"/>
  <c r="S124"/>
  <c r="Q124"/>
  <c r="O124"/>
  <c r="M124"/>
  <c r="K124"/>
  <c r="R123"/>
  <c r="Q123"/>
  <c r="S123" s="1"/>
  <c r="O123"/>
  <c r="M123"/>
  <c r="K123"/>
  <c r="Q122"/>
  <c r="R122" s="1"/>
  <c r="O122"/>
  <c r="M122"/>
  <c r="K122"/>
  <c r="Q121"/>
  <c r="R121" s="1"/>
  <c r="O121"/>
  <c r="M121"/>
  <c r="K121"/>
  <c r="S120"/>
  <c r="R120"/>
  <c r="Q120"/>
  <c r="O120"/>
  <c r="M120"/>
  <c r="K120"/>
  <c r="W119"/>
  <c r="S119"/>
  <c r="R119"/>
  <c r="Q119"/>
  <c r="O119"/>
  <c r="T119" s="1"/>
  <c r="M119"/>
  <c r="K119"/>
  <c r="X118"/>
  <c r="S118"/>
  <c r="Q118"/>
  <c r="R118" s="1"/>
  <c r="O118"/>
  <c r="M118"/>
  <c r="K118"/>
  <c r="X117"/>
  <c r="R117"/>
  <c r="Q117"/>
  <c r="S117" s="1"/>
  <c r="O117"/>
  <c r="T117" s="1"/>
  <c r="M117"/>
  <c r="K117"/>
  <c r="X116"/>
  <c r="Q116"/>
  <c r="R116" s="1"/>
  <c r="O116"/>
  <c r="M116"/>
  <c r="K116"/>
  <c r="X115"/>
  <c r="S115"/>
  <c r="R115"/>
  <c r="Q115"/>
  <c r="O115"/>
  <c r="T115" s="1"/>
  <c r="M115"/>
  <c r="K115"/>
  <c r="X114"/>
  <c r="R114"/>
  <c r="Q114"/>
  <c r="S114" s="1"/>
  <c r="O114"/>
  <c r="M114"/>
  <c r="K114"/>
  <c r="X113"/>
  <c r="Q113"/>
  <c r="R113" s="1"/>
  <c r="O113"/>
  <c r="M113"/>
  <c r="K113"/>
  <c r="X112"/>
  <c r="S112"/>
  <c r="Q112"/>
  <c r="R112" s="1"/>
  <c r="O112"/>
  <c r="T112" s="1"/>
  <c r="M112"/>
  <c r="K112"/>
  <c r="X111"/>
  <c r="S111"/>
  <c r="R111"/>
  <c r="Q111"/>
  <c r="O111"/>
  <c r="T111" s="1"/>
  <c r="M111"/>
  <c r="K111"/>
  <c r="X110"/>
  <c r="X119" s="1"/>
  <c r="S110"/>
  <c r="Q110"/>
  <c r="R110" s="1"/>
  <c r="O110"/>
  <c r="M110"/>
  <c r="K110"/>
  <c r="R109"/>
  <c r="Q109"/>
  <c r="S109" s="1"/>
  <c r="O109"/>
  <c r="M109"/>
  <c r="K109"/>
  <c r="Q108"/>
  <c r="R108" s="1"/>
  <c r="O108"/>
  <c r="M108"/>
  <c r="K108"/>
  <c r="Q107"/>
  <c r="O107"/>
  <c r="P107" s="1"/>
  <c r="M107"/>
  <c r="N107" s="1"/>
  <c r="K107"/>
  <c r="L107" s="1"/>
  <c r="J94"/>
  <c r="J95" s="1"/>
  <c r="J96" s="1"/>
  <c r="H94"/>
  <c r="H95" s="1"/>
  <c r="H96" s="1"/>
  <c r="J93"/>
  <c r="J871" s="1"/>
  <c r="I93"/>
  <c r="I94" s="1"/>
  <c r="I95" s="1"/>
  <c r="I96" s="1"/>
  <c r="H93"/>
  <c r="H871" s="1"/>
  <c r="G93"/>
  <c r="G94" s="1"/>
  <c r="G95" s="1"/>
  <c r="G96" s="1"/>
  <c r="E79"/>
  <c r="J74"/>
  <c r="J75" s="1"/>
  <c r="J76" s="1"/>
  <c r="J77" s="1"/>
  <c r="I74"/>
  <c r="I870" s="1"/>
  <c r="H74"/>
  <c r="H75" s="1"/>
  <c r="H76" s="1"/>
  <c r="H77" s="1"/>
  <c r="G74"/>
  <c r="G75" s="1"/>
  <c r="G76" s="1"/>
  <c r="G77" s="1"/>
  <c r="I62"/>
  <c r="E60"/>
  <c r="D51"/>
  <c r="Q48"/>
  <c r="O48"/>
  <c r="P48" s="1"/>
  <c r="M48"/>
  <c r="N48" s="1"/>
  <c r="K48"/>
  <c r="L48" s="1"/>
  <c r="Q47"/>
  <c r="O47"/>
  <c r="P47" s="1"/>
  <c r="M47"/>
  <c r="N47" s="1"/>
  <c r="K47"/>
  <c r="L47" s="1"/>
  <c r="Q46"/>
  <c r="O46"/>
  <c r="P46" s="1"/>
  <c r="M46"/>
  <c r="N46" s="1"/>
  <c r="K46"/>
  <c r="L46" s="1"/>
  <c r="Q45"/>
  <c r="O45"/>
  <c r="P45" s="1"/>
  <c r="M45"/>
  <c r="N45" s="1"/>
  <c r="L45"/>
  <c r="K45"/>
  <c r="Q44"/>
  <c r="O44"/>
  <c r="P44" s="1"/>
  <c r="M44"/>
  <c r="N44" s="1"/>
  <c r="K44"/>
  <c r="L44" s="1"/>
  <c r="Q43"/>
  <c r="O43"/>
  <c r="P43" s="1"/>
  <c r="N43"/>
  <c r="M43"/>
  <c r="K43"/>
  <c r="L43" s="1"/>
  <c r="Q42"/>
  <c r="O42"/>
  <c r="P42" s="1"/>
  <c r="M42"/>
  <c r="N42" s="1"/>
  <c r="K42"/>
  <c r="L42" s="1"/>
  <c r="Q41"/>
  <c r="O41"/>
  <c r="P41" s="1"/>
  <c r="M41"/>
  <c r="N41" s="1"/>
  <c r="K41"/>
  <c r="L41" s="1"/>
  <c r="Q40"/>
  <c r="O40"/>
  <c r="P40" s="1"/>
  <c r="M40"/>
  <c r="N40" s="1"/>
  <c r="L40"/>
  <c r="K40"/>
  <c r="Q39"/>
  <c r="O39"/>
  <c r="P39" s="1"/>
  <c r="M39"/>
  <c r="N39" s="1"/>
  <c r="K39"/>
  <c r="L39" s="1"/>
  <c r="Q38"/>
  <c r="O38"/>
  <c r="P38" s="1"/>
  <c r="M38"/>
  <c r="N38" s="1"/>
  <c r="K38"/>
  <c r="L38" s="1"/>
  <c r="Q37"/>
  <c r="O37"/>
  <c r="P37" s="1"/>
  <c r="N37"/>
  <c r="M37"/>
  <c r="L37"/>
  <c r="K37"/>
  <c r="Q36"/>
  <c r="O36"/>
  <c r="P36" s="1"/>
  <c r="M36"/>
  <c r="N36" s="1"/>
  <c r="K36"/>
  <c r="L36" s="1"/>
  <c r="Q35"/>
  <c r="O35"/>
  <c r="P35" s="1"/>
  <c r="N35"/>
  <c r="M35"/>
  <c r="K35"/>
  <c r="L35" s="1"/>
  <c r="W34"/>
  <c r="Q34"/>
  <c r="O34"/>
  <c r="P34" s="1"/>
  <c r="N34"/>
  <c r="M34"/>
  <c r="L34"/>
  <c r="K34"/>
  <c r="X33"/>
  <c r="Q33"/>
  <c r="O33"/>
  <c r="P33" s="1"/>
  <c r="M33"/>
  <c r="N33" s="1"/>
  <c r="K33"/>
  <c r="L33" s="1"/>
  <c r="X32"/>
  <c r="Q32"/>
  <c r="O32"/>
  <c r="P32" s="1"/>
  <c r="M32"/>
  <c r="N32" s="1"/>
  <c r="L32"/>
  <c r="K32"/>
  <c r="X31"/>
  <c r="Q31"/>
  <c r="O31"/>
  <c r="P31" s="1"/>
  <c r="M31"/>
  <c r="N31" s="1"/>
  <c r="K31"/>
  <c r="L31" s="1"/>
  <c r="X30"/>
  <c r="Q30"/>
  <c r="O30"/>
  <c r="P30" s="1"/>
  <c r="M30"/>
  <c r="N30" s="1"/>
  <c r="K30"/>
  <c r="L30" s="1"/>
  <c r="X29"/>
  <c r="Q29"/>
  <c r="O29"/>
  <c r="P29" s="1"/>
  <c r="M29"/>
  <c r="N29" s="1"/>
  <c r="K29"/>
  <c r="L29" s="1"/>
  <c r="X28"/>
  <c r="Q28"/>
  <c r="O28"/>
  <c r="P28" s="1"/>
  <c r="M28"/>
  <c r="N28" s="1"/>
  <c r="L28"/>
  <c r="K28"/>
  <c r="X27"/>
  <c r="Q27"/>
  <c r="O27"/>
  <c r="P27" s="1"/>
  <c r="M27"/>
  <c r="N27" s="1"/>
  <c r="K27"/>
  <c r="L27" s="1"/>
  <c r="X26"/>
  <c r="Q26"/>
  <c r="O26"/>
  <c r="P26" s="1"/>
  <c r="M26"/>
  <c r="N26" s="1"/>
  <c r="K26"/>
  <c r="L26" s="1"/>
  <c r="X25"/>
  <c r="Q25"/>
  <c r="O25"/>
  <c r="P25" s="1"/>
  <c r="M25"/>
  <c r="N25" s="1"/>
  <c r="K25"/>
  <c r="L25" s="1"/>
  <c r="Q24"/>
  <c r="O24"/>
  <c r="P24" s="1"/>
  <c r="M24"/>
  <c r="N24" s="1"/>
  <c r="K24"/>
  <c r="L24" s="1"/>
  <c r="Q23"/>
  <c r="O23"/>
  <c r="P23" s="1"/>
  <c r="N23"/>
  <c r="M23"/>
  <c r="K23"/>
  <c r="L23" s="1"/>
  <c r="Q22"/>
  <c r="O22"/>
  <c r="P22" s="1"/>
  <c r="M22"/>
  <c r="N22" s="1"/>
  <c r="K22"/>
  <c r="L22" s="1"/>
  <c r="I62" i="20"/>
  <c r="I74" s="1"/>
  <c r="I870" s="1"/>
  <c r="B912"/>
  <c r="B907"/>
  <c r="B902"/>
  <c r="B897"/>
  <c r="B892"/>
  <c r="B887"/>
  <c r="B882"/>
  <c r="B877"/>
  <c r="B872"/>
  <c r="B867"/>
  <c r="J858"/>
  <c r="I858"/>
  <c r="I859" s="1"/>
  <c r="I860" s="1"/>
  <c r="I861" s="1"/>
  <c r="H858"/>
  <c r="H859" s="1"/>
  <c r="H860" s="1"/>
  <c r="H861" s="1"/>
  <c r="G858"/>
  <c r="G859" s="1"/>
  <c r="G860" s="1"/>
  <c r="G861" s="1"/>
  <c r="E844"/>
  <c r="G840"/>
  <c r="G841" s="1"/>
  <c r="G842" s="1"/>
  <c r="J839"/>
  <c r="J915" s="1"/>
  <c r="I839"/>
  <c r="I915" s="1"/>
  <c r="H839"/>
  <c r="H840" s="1"/>
  <c r="H841" s="1"/>
  <c r="H842" s="1"/>
  <c r="G839"/>
  <c r="G915" s="1"/>
  <c r="E825"/>
  <c r="D816"/>
  <c r="Q813"/>
  <c r="O813"/>
  <c r="P813" s="1"/>
  <c r="M813"/>
  <c r="N813" s="1"/>
  <c r="K813"/>
  <c r="L813" s="1"/>
  <c r="Q812"/>
  <c r="O812"/>
  <c r="P812" s="1"/>
  <c r="M812"/>
  <c r="N812" s="1"/>
  <c r="K812"/>
  <c r="L812" s="1"/>
  <c r="S811"/>
  <c r="Q811"/>
  <c r="O811"/>
  <c r="M811"/>
  <c r="K811"/>
  <c r="R810"/>
  <c r="Q810"/>
  <c r="S810" s="1"/>
  <c r="O810"/>
  <c r="T810" s="1"/>
  <c r="M810"/>
  <c r="K810"/>
  <c r="Q809"/>
  <c r="O809"/>
  <c r="M809"/>
  <c r="K809"/>
  <c r="R808"/>
  <c r="Q808"/>
  <c r="S808" s="1"/>
  <c r="O808"/>
  <c r="T808" s="1"/>
  <c r="M808"/>
  <c r="K808"/>
  <c r="Q807"/>
  <c r="R807" s="1"/>
  <c r="O807"/>
  <c r="T807" s="1"/>
  <c r="M807"/>
  <c r="K807"/>
  <c r="S806"/>
  <c r="R806"/>
  <c r="Q806"/>
  <c r="O806"/>
  <c r="T806" s="1"/>
  <c r="M806"/>
  <c r="K806"/>
  <c r="S805"/>
  <c r="R805"/>
  <c r="Q805"/>
  <c r="O805"/>
  <c r="M805"/>
  <c r="K805"/>
  <c r="Q804"/>
  <c r="R804" s="1"/>
  <c r="O804"/>
  <c r="T804" s="1"/>
  <c r="M804"/>
  <c r="K804"/>
  <c r="S803"/>
  <c r="Q803"/>
  <c r="O803"/>
  <c r="M803"/>
  <c r="K803"/>
  <c r="R802"/>
  <c r="Q802"/>
  <c r="S802" s="1"/>
  <c r="O802"/>
  <c r="T802" s="1"/>
  <c r="M802"/>
  <c r="K802"/>
  <c r="Q801"/>
  <c r="O801"/>
  <c r="M801"/>
  <c r="K801"/>
  <c r="S800"/>
  <c r="R800"/>
  <c r="Q800"/>
  <c r="O800"/>
  <c r="T800" s="1"/>
  <c r="M800"/>
  <c r="K800"/>
  <c r="X799"/>
  <c r="W799"/>
  <c r="Q799"/>
  <c r="O799"/>
  <c r="M799"/>
  <c r="K799"/>
  <c r="X798"/>
  <c r="Q798"/>
  <c r="O798"/>
  <c r="M798"/>
  <c r="K798"/>
  <c r="X797"/>
  <c r="Q797"/>
  <c r="O797"/>
  <c r="M797"/>
  <c r="K797"/>
  <c r="X796"/>
  <c r="Q796"/>
  <c r="O796"/>
  <c r="M796"/>
  <c r="K796"/>
  <c r="X795"/>
  <c r="Q795"/>
  <c r="O795"/>
  <c r="M795"/>
  <c r="K795"/>
  <c r="X794"/>
  <c r="Q794"/>
  <c r="O794"/>
  <c r="M794"/>
  <c r="K794"/>
  <c r="X793"/>
  <c r="Q793"/>
  <c r="O793"/>
  <c r="M793"/>
  <c r="K793"/>
  <c r="X792"/>
  <c r="Q792"/>
  <c r="O792"/>
  <c r="M792"/>
  <c r="K792"/>
  <c r="X791"/>
  <c r="Q791"/>
  <c r="O791"/>
  <c r="M791"/>
  <c r="K791"/>
  <c r="X790"/>
  <c r="Q790"/>
  <c r="O790"/>
  <c r="M790"/>
  <c r="K790"/>
  <c r="S789"/>
  <c r="R789"/>
  <c r="Q789"/>
  <c r="O789"/>
  <c r="T789" s="1"/>
  <c r="M789"/>
  <c r="K789"/>
  <c r="Q788"/>
  <c r="R788" s="1"/>
  <c r="O788"/>
  <c r="T788" s="1"/>
  <c r="M788"/>
  <c r="K788"/>
  <c r="Q787"/>
  <c r="O787"/>
  <c r="P787" s="1"/>
  <c r="N787"/>
  <c r="M787"/>
  <c r="K787"/>
  <c r="L787" s="1"/>
  <c r="G774"/>
  <c r="G775" s="1"/>
  <c r="G776" s="1"/>
  <c r="J773"/>
  <c r="I773"/>
  <c r="I774" s="1"/>
  <c r="I775" s="1"/>
  <c r="I776" s="1"/>
  <c r="H773"/>
  <c r="H774" s="1"/>
  <c r="H775" s="1"/>
  <c r="H776" s="1"/>
  <c r="G773"/>
  <c r="G911" s="1"/>
  <c r="E759"/>
  <c r="J754"/>
  <c r="J755" s="1"/>
  <c r="J756" s="1"/>
  <c r="J757" s="1"/>
  <c r="I754"/>
  <c r="I755" s="1"/>
  <c r="I756" s="1"/>
  <c r="I757" s="1"/>
  <c r="G754"/>
  <c r="G910" s="1"/>
  <c r="H754"/>
  <c r="E740"/>
  <c r="D731"/>
  <c r="Q728"/>
  <c r="O728"/>
  <c r="P728" s="1"/>
  <c r="N728"/>
  <c r="M728"/>
  <c r="L728"/>
  <c r="K728"/>
  <c r="Q727"/>
  <c r="O727"/>
  <c r="P727" s="1"/>
  <c r="N727"/>
  <c r="M727"/>
  <c r="K727"/>
  <c r="L727" s="1"/>
  <c r="S726"/>
  <c r="R726"/>
  <c r="Q726"/>
  <c r="O726"/>
  <c r="T726" s="1"/>
  <c r="M726"/>
  <c r="K726"/>
  <c r="S725"/>
  <c r="R725"/>
  <c r="Q725"/>
  <c r="O725"/>
  <c r="M725"/>
  <c r="K725"/>
  <c r="Q724"/>
  <c r="O724"/>
  <c r="M724"/>
  <c r="K724"/>
  <c r="Q723"/>
  <c r="R723" s="1"/>
  <c r="O723"/>
  <c r="M723"/>
  <c r="K723"/>
  <c r="Q722"/>
  <c r="R722" s="1"/>
  <c r="O722"/>
  <c r="T722" s="1"/>
  <c r="M722"/>
  <c r="K722"/>
  <c r="S721"/>
  <c r="Q721"/>
  <c r="R721" s="1"/>
  <c r="O721"/>
  <c r="T721" s="1"/>
  <c r="M721"/>
  <c r="K721"/>
  <c r="S720"/>
  <c r="R720"/>
  <c r="Q720"/>
  <c r="O720"/>
  <c r="T720" s="1"/>
  <c r="M720"/>
  <c r="K720"/>
  <c r="Q719"/>
  <c r="R719" s="1"/>
  <c r="O719"/>
  <c r="T719" s="1"/>
  <c r="M719"/>
  <c r="K719"/>
  <c r="S718"/>
  <c r="R718"/>
  <c r="Q718"/>
  <c r="O718"/>
  <c r="T718" s="1"/>
  <c r="M718"/>
  <c r="K718"/>
  <c r="S717"/>
  <c r="R717"/>
  <c r="Q717"/>
  <c r="O717"/>
  <c r="M717"/>
  <c r="K717"/>
  <c r="Q716"/>
  <c r="O716"/>
  <c r="M716"/>
  <c r="K716"/>
  <c r="Q715"/>
  <c r="R715" s="1"/>
  <c r="O715"/>
  <c r="M715"/>
  <c r="K715"/>
  <c r="X714"/>
  <c r="W714"/>
  <c r="Q714"/>
  <c r="O714"/>
  <c r="M714"/>
  <c r="K714"/>
  <c r="X713"/>
  <c r="Q713"/>
  <c r="O713"/>
  <c r="M713"/>
  <c r="K713"/>
  <c r="X712"/>
  <c r="Q712"/>
  <c r="O712"/>
  <c r="M712"/>
  <c r="K712"/>
  <c r="X711"/>
  <c r="Q711"/>
  <c r="O711"/>
  <c r="M711"/>
  <c r="K711"/>
  <c r="X710"/>
  <c r="Q710"/>
  <c r="O710"/>
  <c r="M710"/>
  <c r="K710"/>
  <c r="X709"/>
  <c r="Q709"/>
  <c r="O709"/>
  <c r="M709"/>
  <c r="K709"/>
  <c r="X708"/>
  <c r="Q708"/>
  <c r="O708"/>
  <c r="M708"/>
  <c r="K708"/>
  <c r="X707"/>
  <c r="Q707"/>
  <c r="O707"/>
  <c r="M707"/>
  <c r="K707"/>
  <c r="X706"/>
  <c r="Q706"/>
  <c r="O706"/>
  <c r="M706"/>
  <c r="K706"/>
  <c r="X705"/>
  <c r="Q705"/>
  <c r="O705"/>
  <c r="M705"/>
  <c r="K705"/>
  <c r="Q704"/>
  <c r="R704" s="1"/>
  <c r="O704"/>
  <c r="M704"/>
  <c r="K704"/>
  <c r="Q703"/>
  <c r="R703" s="1"/>
  <c r="O703"/>
  <c r="T703" s="1"/>
  <c r="M703"/>
  <c r="K703"/>
  <c r="Q702"/>
  <c r="O702"/>
  <c r="P702" s="1"/>
  <c r="N702"/>
  <c r="M702"/>
  <c r="K702"/>
  <c r="L702" s="1"/>
  <c r="G689"/>
  <c r="G690" s="1"/>
  <c r="G691" s="1"/>
  <c r="J688"/>
  <c r="I688"/>
  <c r="I906" s="1"/>
  <c r="H688"/>
  <c r="H906" s="1"/>
  <c r="G688"/>
  <c r="G906" s="1"/>
  <c r="E674"/>
  <c r="G670"/>
  <c r="G671" s="1"/>
  <c r="G672" s="1"/>
  <c r="J669"/>
  <c r="J670" s="1"/>
  <c r="J671" s="1"/>
  <c r="J672" s="1"/>
  <c r="I669"/>
  <c r="I670" s="1"/>
  <c r="I671" s="1"/>
  <c r="I672" s="1"/>
  <c r="H669"/>
  <c r="H905" s="1"/>
  <c r="G669"/>
  <c r="G905" s="1"/>
  <c r="E655"/>
  <c r="D646"/>
  <c r="Q643"/>
  <c r="O643"/>
  <c r="P643" s="1"/>
  <c r="N643"/>
  <c r="M643"/>
  <c r="L643"/>
  <c r="K643"/>
  <c r="Q642"/>
  <c r="O642"/>
  <c r="P642" s="1"/>
  <c r="N642"/>
  <c r="M642"/>
  <c r="K642"/>
  <c r="L642" s="1"/>
  <c r="S641"/>
  <c r="R641"/>
  <c r="Q641"/>
  <c r="O641"/>
  <c r="T641" s="1"/>
  <c r="M641"/>
  <c r="K641"/>
  <c r="S640"/>
  <c r="R640"/>
  <c r="Q640"/>
  <c r="O640"/>
  <c r="M640"/>
  <c r="K640"/>
  <c r="Q639"/>
  <c r="O639"/>
  <c r="M639"/>
  <c r="K639"/>
  <c r="Q638"/>
  <c r="R638" s="1"/>
  <c r="O638"/>
  <c r="M638"/>
  <c r="K638"/>
  <c r="Q637"/>
  <c r="R637" s="1"/>
  <c r="O637"/>
  <c r="T637" s="1"/>
  <c r="M637"/>
  <c r="K637"/>
  <c r="S636"/>
  <c r="Q636"/>
  <c r="R636" s="1"/>
  <c r="O636"/>
  <c r="T636" s="1"/>
  <c r="M636"/>
  <c r="K636"/>
  <c r="S635"/>
  <c r="R635"/>
  <c r="Q635"/>
  <c r="O635"/>
  <c r="T635" s="1"/>
  <c r="M635"/>
  <c r="K635"/>
  <c r="S634"/>
  <c r="Q634"/>
  <c r="R634" s="1"/>
  <c r="O634"/>
  <c r="T634" s="1"/>
  <c r="M634"/>
  <c r="K634"/>
  <c r="S633"/>
  <c r="R633"/>
  <c r="Q633"/>
  <c r="O633"/>
  <c r="T633" s="1"/>
  <c r="M633"/>
  <c r="K633"/>
  <c r="S632"/>
  <c r="R632"/>
  <c r="Q632"/>
  <c r="O632"/>
  <c r="M632"/>
  <c r="K632"/>
  <c r="Q631"/>
  <c r="O631"/>
  <c r="M631"/>
  <c r="K631"/>
  <c r="Q630"/>
  <c r="R630" s="1"/>
  <c r="O630"/>
  <c r="M630"/>
  <c r="K630"/>
  <c r="X629"/>
  <c r="W629"/>
  <c r="Q629"/>
  <c r="O629"/>
  <c r="M629"/>
  <c r="K629"/>
  <c r="X628"/>
  <c r="Q628"/>
  <c r="O628"/>
  <c r="M628"/>
  <c r="K628"/>
  <c r="X627"/>
  <c r="Q627"/>
  <c r="O627"/>
  <c r="M627"/>
  <c r="K627"/>
  <c r="X626"/>
  <c r="Q626"/>
  <c r="O626"/>
  <c r="M626"/>
  <c r="K626"/>
  <c r="X625"/>
  <c r="Q625"/>
  <c r="O625"/>
  <c r="M625"/>
  <c r="K625"/>
  <c r="X624"/>
  <c r="Q624"/>
  <c r="O624"/>
  <c r="M624"/>
  <c r="K624"/>
  <c r="X623"/>
  <c r="Q623"/>
  <c r="O623"/>
  <c r="M623"/>
  <c r="K623"/>
  <c r="X622"/>
  <c r="Q622"/>
  <c r="O622"/>
  <c r="M622"/>
  <c r="K622"/>
  <c r="X621"/>
  <c r="Q621"/>
  <c r="O621"/>
  <c r="M621"/>
  <c r="K621"/>
  <c r="X620"/>
  <c r="Q620"/>
  <c r="O620"/>
  <c r="M620"/>
  <c r="K620"/>
  <c r="Q619"/>
  <c r="R619" s="1"/>
  <c r="O619"/>
  <c r="M619"/>
  <c r="K619"/>
  <c r="Q618"/>
  <c r="R618" s="1"/>
  <c r="O618"/>
  <c r="T618" s="1"/>
  <c r="M618"/>
  <c r="K618"/>
  <c r="Q617"/>
  <c r="O617"/>
  <c r="P617" s="1"/>
  <c r="N617"/>
  <c r="M617"/>
  <c r="K617"/>
  <c r="L617" s="1"/>
  <c r="G604"/>
  <c r="G605" s="1"/>
  <c r="G606" s="1"/>
  <c r="J603"/>
  <c r="I603"/>
  <c r="I604" s="1"/>
  <c r="I605" s="1"/>
  <c r="I606" s="1"/>
  <c r="H603"/>
  <c r="H604" s="1"/>
  <c r="H605" s="1"/>
  <c r="H606" s="1"/>
  <c r="G603"/>
  <c r="G901" s="1"/>
  <c r="E589"/>
  <c r="G585"/>
  <c r="G586" s="1"/>
  <c r="G587" s="1"/>
  <c r="J584"/>
  <c r="J900" s="1"/>
  <c r="I584"/>
  <c r="I900" s="1"/>
  <c r="G584"/>
  <c r="G900" s="1"/>
  <c r="H584"/>
  <c r="E570"/>
  <c r="D561"/>
  <c r="Q558"/>
  <c r="O558"/>
  <c r="P558" s="1"/>
  <c r="N558"/>
  <c r="M558"/>
  <c r="L558"/>
  <c r="K558"/>
  <c r="Q557"/>
  <c r="O557"/>
  <c r="P557" s="1"/>
  <c r="N557"/>
  <c r="M557"/>
  <c r="K557"/>
  <c r="L557" s="1"/>
  <c r="S556"/>
  <c r="R556"/>
  <c r="Q556"/>
  <c r="O556"/>
  <c r="T556" s="1"/>
  <c r="M556"/>
  <c r="K556"/>
  <c r="S555"/>
  <c r="R555"/>
  <c r="Q555"/>
  <c r="O555"/>
  <c r="M555"/>
  <c r="K555"/>
  <c r="Q554"/>
  <c r="O554"/>
  <c r="M554"/>
  <c r="K554"/>
  <c r="Q553"/>
  <c r="R553" s="1"/>
  <c r="O553"/>
  <c r="M553"/>
  <c r="K553"/>
  <c r="S552"/>
  <c r="Q552"/>
  <c r="R552" s="1"/>
  <c r="O552"/>
  <c r="T552" s="1"/>
  <c r="M552"/>
  <c r="K552"/>
  <c r="S551"/>
  <c r="R551"/>
  <c r="Q551"/>
  <c r="O551"/>
  <c r="T551" s="1"/>
  <c r="M551"/>
  <c r="K551"/>
  <c r="Q550"/>
  <c r="R550" s="1"/>
  <c r="O550"/>
  <c r="M550"/>
  <c r="K550"/>
  <c r="S549"/>
  <c r="Q549"/>
  <c r="R549" s="1"/>
  <c r="O549"/>
  <c r="T549" s="1"/>
  <c r="M549"/>
  <c r="K549"/>
  <c r="S548"/>
  <c r="R548"/>
  <c r="Q548"/>
  <c r="O548"/>
  <c r="T548" s="1"/>
  <c r="M548"/>
  <c r="K548"/>
  <c r="S547"/>
  <c r="R547"/>
  <c r="Q547"/>
  <c r="O547"/>
  <c r="M547"/>
  <c r="K547"/>
  <c r="Q546"/>
  <c r="O546"/>
  <c r="M546"/>
  <c r="K546"/>
  <c r="Q545"/>
  <c r="R545" s="1"/>
  <c r="O545"/>
  <c r="M545"/>
  <c r="K545"/>
  <c r="W544"/>
  <c r="Q544"/>
  <c r="O544"/>
  <c r="M544"/>
  <c r="K544"/>
  <c r="X543"/>
  <c r="Q543"/>
  <c r="O543"/>
  <c r="M543"/>
  <c r="K543"/>
  <c r="X542"/>
  <c r="Q542"/>
  <c r="O542"/>
  <c r="M542"/>
  <c r="K542"/>
  <c r="X541"/>
  <c r="Q541"/>
  <c r="O541"/>
  <c r="M541"/>
  <c r="K541"/>
  <c r="X540"/>
  <c r="Q540"/>
  <c r="O540"/>
  <c r="M540"/>
  <c r="K540"/>
  <c r="X539"/>
  <c r="Q539"/>
  <c r="O539"/>
  <c r="M539"/>
  <c r="K539"/>
  <c r="X538"/>
  <c r="R538"/>
  <c r="Q538"/>
  <c r="O538"/>
  <c r="M538"/>
  <c r="K538"/>
  <c r="X537"/>
  <c r="R537"/>
  <c r="Q537"/>
  <c r="O537"/>
  <c r="M537"/>
  <c r="K537"/>
  <c r="X536"/>
  <c r="Q536"/>
  <c r="R536" s="1"/>
  <c r="O536"/>
  <c r="M536"/>
  <c r="K536"/>
  <c r="X535"/>
  <c r="X544" s="1"/>
  <c r="Q535"/>
  <c r="R535" s="1"/>
  <c r="O535"/>
  <c r="M535"/>
  <c r="K535"/>
  <c r="Q534"/>
  <c r="O534"/>
  <c r="M534"/>
  <c r="K534"/>
  <c r="S533"/>
  <c r="R533"/>
  <c r="Q533"/>
  <c r="O533"/>
  <c r="T533" s="1"/>
  <c r="M533"/>
  <c r="K533"/>
  <c r="Q532"/>
  <c r="O532"/>
  <c r="P532" s="1"/>
  <c r="N532"/>
  <c r="M532"/>
  <c r="K532"/>
  <c r="L532" s="1"/>
  <c r="J518"/>
  <c r="I518"/>
  <c r="I896" s="1"/>
  <c r="H518"/>
  <c r="H519" s="1"/>
  <c r="H520" s="1"/>
  <c r="H521" s="1"/>
  <c r="G518"/>
  <c r="G896" s="1"/>
  <c r="E504"/>
  <c r="G500"/>
  <c r="G501" s="1"/>
  <c r="G502" s="1"/>
  <c r="J499"/>
  <c r="J500" s="1"/>
  <c r="J501" s="1"/>
  <c r="J502" s="1"/>
  <c r="I499"/>
  <c r="I500" s="1"/>
  <c r="I501" s="1"/>
  <c r="I502" s="1"/>
  <c r="H499"/>
  <c r="H895" s="1"/>
  <c r="G499"/>
  <c r="G895" s="1"/>
  <c r="E485"/>
  <c r="D476"/>
  <c r="Q473"/>
  <c r="O473"/>
  <c r="P473" s="1"/>
  <c r="N473"/>
  <c r="M473"/>
  <c r="K473"/>
  <c r="L473" s="1"/>
  <c r="Q472"/>
  <c r="O472"/>
  <c r="P472" s="1"/>
  <c r="M472"/>
  <c r="N472" s="1"/>
  <c r="K472"/>
  <c r="L472" s="1"/>
  <c r="S471"/>
  <c r="R471"/>
  <c r="Q471"/>
  <c r="O471"/>
  <c r="T471" s="1"/>
  <c r="M471"/>
  <c r="K471"/>
  <c r="S470"/>
  <c r="R470"/>
  <c r="Q470"/>
  <c r="O470"/>
  <c r="M470"/>
  <c r="K470"/>
  <c r="Q469"/>
  <c r="R469" s="1"/>
  <c r="O469"/>
  <c r="M469"/>
  <c r="K469"/>
  <c r="Q468"/>
  <c r="O468"/>
  <c r="M468"/>
  <c r="K468"/>
  <c r="S467"/>
  <c r="Q467"/>
  <c r="R467" s="1"/>
  <c r="O467"/>
  <c r="T467" s="1"/>
  <c r="M467"/>
  <c r="K467"/>
  <c r="S466"/>
  <c r="R466"/>
  <c r="Q466"/>
  <c r="O466"/>
  <c r="T466" s="1"/>
  <c r="M466"/>
  <c r="K466"/>
  <c r="Q465"/>
  <c r="R465" s="1"/>
  <c r="O465"/>
  <c r="M465"/>
  <c r="K465"/>
  <c r="S464"/>
  <c r="Q464"/>
  <c r="R464" s="1"/>
  <c r="O464"/>
  <c r="T464" s="1"/>
  <c r="M464"/>
  <c r="K464"/>
  <c r="S463"/>
  <c r="R463"/>
  <c r="Q463"/>
  <c r="O463"/>
  <c r="T463" s="1"/>
  <c r="M463"/>
  <c r="K463"/>
  <c r="S462"/>
  <c r="R462"/>
  <c r="Q462"/>
  <c r="O462"/>
  <c r="M462"/>
  <c r="K462"/>
  <c r="R461"/>
  <c r="Q461"/>
  <c r="O461"/>
  <c r="M461"/>
  <c r="K461"/>
  <c r="Q460"/>
  <c r="O460"/>
  <c r="M460"/>
  <c r="K460"/>
  <c r="W459"/>
  <c r="Q459"/>
  <c r="R459" s="1"/>
  <c r="O459"/>
  <c r="M459"/>
  <c r="K459"/>
  <c r="X458"/>
  <c r="R458"/>
  <c r="Q458"/>
  <c r="O458"/>
  <c r="M458"/>
  <c r="K458"/>
  <c r="X457"/>
  <c r="R457"/>
  <c r="Q457"/>
  <c r="O457"/>
  <c r="M457"/>
  <c r="K457"/>
  <c r="X456"/>
  <c r="Q456"/>
  <c r="R456" s="1"/>
  <c r="O456"/>
  <c r="M456"/>
  <c r="K456"/>
  <c r="X455"/>
  <c r="Q455"/>
  <c r="R455" s="1"/>
  <c r="O455"/>
  <c r="M455"/>
  <c r="K455"/>
  <c r="X454"/>
  <c r="R454"/>
  <c r="Q454"/>
  <c r="O454"/>
  <c r="M454"/>
  <c r="K454"/>
  <c r="X453"/>
  <c r="R453"/>
  <c r="Q453"/>
  <c r="O453"/>
  <c r="M453"/>
  <c r="K453"/>
  <c r="X452"/>
  <c r="Q452"/>
  <c r="R452" s="1"/>
  <c r="O452"/>
  <c r="M452"/>
  <c r="K452"/>
  <c r="X451"/>
  <c r="Q451"/>
  <c r="R451" s="1"/>
  <c r="O451"/>
  <c r="M451"/>
  <c r="K451"/>
  <c r="X450"/>
  <c r="X459" s="1"/>
  <c r="R450"/>
  <c r="Q450"/>
  <c r="O450"/>
  <c r="M450"/>
  <c r="K450"/>
  <c r="Q449"/>
  <c r="O449"/>
  <c r="M449"/>
  <c r="K449"/>
  <c r="S448"/>
  <c r="R448"/>
  <c r="Q448"/>
  <c r="O448"/>
  <c r="T448" s="1"/>
  <c r="M448"/>
  <c r="K448"/>
  <c r="Q447"/>
  <c r="S477" s="1"/>
  <c r="O447"/>
  <c r="P447" s="1"/>
  <c r="N447"/>
  <c r="M447"/>
  <c r="K447"/>
  <c r="L447" s="1"/>
  <c r="J433"/>
  <c r="I433"/>
  <c r="I434" s="1"/>
  <c r="I435" s="1"/>
  <c r="I436" s="1"/>
  <c r="H433"/>
  <c r="H434" s="1"/>
  <c r="H435" s="1"/>
  <c r="H436" s="1"/>
  <c r="G433"/>
  <c r="G891" s="1"/>
  <c r="E419"/>
  <c r="J414"/>
  <c r="J890" s="1"/>
  <c r="I414"/>
  <c r="I415" s="1"/>
  <c r="I416" s="1"/>
  <c r="I417" s="1"/>
  <c r="H414"/>
  <c r="H890" s="1"/>
  <c r="G414"/>
  <c r="G890" s="1"/>
  <c r="E400"/>
  <c r="D391"/>
  <c r="Q388"/>
  <c r="O388"/>
  <c r="P388" s="1"/>
  <c r="N388"/>
  <c r="M388"/>
  <c r="K388"/>
  <c r="L388" s="1"/>
  <c r="Q387"/>
  <c r="O387"/>
  <c r="P387" s="1"/>
  <c r="M387"/>
  <c r="N387" s="1"/>
  <c r="K387"/>
  <c r="L387" s="1"/>
  <c r="S386"/>
  <c r="R386"/>
  <c r="Q386"/>
  <c r="O386"/>
  <c r="T386" s="1"/>
  <c r="M386"/>
  <c r="K386"/>
  <c r="S385"/>
  <c r="R385"/>
  <c r="Q385"/>
  <c r="O385"/>
  <c r="M385"/>
  <c r="K385"/>
  <c r="Q384"/>
  <c r="R384" s="1"/>
  <c r="O384"/>
  <c r="M384"/>
  <c r="K384"/>
  <c r="Q383"/>
  <c r="O383"/>
  <c r="M383"/>
  <c r="K383"/>
  <c r="S382"/>
  <c r="Q382"/>
  <c r="R382" s="1"/>
  <c r="O382"/>
  <c r="T382" s="1"/>
  <c r="M382"/>
  <c r="K382"/>
  <c r="S381"/>
  <c r="R381"/>
  <c r="Q381"/>
  <c r="O381"/>
  <c r="T381" s="1"/>
  <c r="M381"/>
  <c r="K381"/>
  <c r="Q380"/>
  <c r="R380" s="1"/>
  <c r="O380"/>
  <c r="T380" s="1"/>
  <c r="M380"/>
  <c r="K380"/>
  <c r="S379"/>
  <c r="Q379"/>
  <c r="R379" s="1"/>
  <c r="O379"/>
  <c r="T379" s="1"/>
  <c r="M379"/>
  <c r="K379"/>
  <c r="S378"/>
  <c r="R378"/>
  <c r="Q378"/>
  <c r="O378"/>
  <c r="T378" s="1"/>
  <c r="M378"/>
  <c r="K378"/>
  <c r="S377"/>
  <c r="R377"/>
  <c r="Q377"/>
  <c r="O377"/>
  <c r="M377"/>
  <c r="K377"/>
  <c r="R376"/>
  <c r="Q376"/>
  <c r="O376"/>
  <c r="M376"/>
  <c r="K376"/>
  <c r="Q375"/>
  <c r="O375"/>
  <c r="M375"/>
  <c r="K375"/>
  <c r="W374"/>
  <c r="Q374"/>
  <c r="R374" s="1"/>
  <c r="O374"/>
  <c r="M374"/>
  <c r="K374"/>
  <c r="X373"/>
  <c r="R373"/>
  <c r="Q373"/>
  <c r="O373"/>
  <c r="M373"/>
  <c r="K373"/>
  <c r="X372"/>
  <c r="Q372"/>
  <c r="O372"/>
  <c r="M372"/>
  <c r="K372"/>
  <c r="X371"/>
  <c r="R371"/>
  <c r="Q371"/>
  <c r="O371"/>
  <c r="M371"/>
  <c r="K371"/>
  <c r="X370"/>
  <c r="Q370"/>
  <c r="R370" s="1"/>
  <c r="O370"/>
  <c r="M370"/>
  <c r="K370"/>
  <c r="X369"/>
  <c r="R369"/>
  <c r="Q369"/>
  <c r="O369"/>
  <c r="M369"/>
  <c r="K369"/>
  <c r="X368"/>
  <c r="Q368"/>
  <c r="O368"/>
  <c r="M368"/>
  <c r="K368"/>
  <c r="X367"/>
  <c r="R367"/>
  <c r="Q367"/>
  <c r="O367"/>
  <c r="M367"/>
  <c r="K367"/>
  <c r="X366"/>
  <c r="Q366"/>
  <c r="R366" s="1"/>
  <c r="O366"/>
  <c r="M366"/>
  <c r="K366"/>
  <c r="X365"/>
  <c r="X374" s="1"/>
  <c r="R365"/>
  <c r="Q365"/>
  <c r="O365"/>
  <c r="M365"/>
  <c r="K365"/>
  <c r="Q364"/>
  <c r="O364"/>
  <c r="M364"/>
  <c r="K364"/>
  <c r="S363"/>
  <c r="Q363"/>
  <c r="R363" s="1"/>
  <c r="O363"/>
  <c r="T363" s="1"/>
  <c r="M363"/>
  <c r="K363"/>
  <c r="Q362"/>
  <c r="O362"/>
  <c r="P362" s="1"/>
  <c r="N362"/>
  <c r="M362"/>
  <c r="K362"/>
  <c r="L362" s="1"/>
  <c r="J348"/>
  <c r="J349" s="1"/>
  <c r="J350" s="1"/>
  <c r="J351" s="1"/>
  <c r="I348"/>
  <c r="I349" s="1"/>
  <c r="I350" s="1"/>
  <c r="I351" s="1"/>
  <c r="H348"/>
  <c r="H349" s="1"/>
  <c r="H350" s="1"/>
  <c r="H351" s="1"/>
  <c r="G348"/>
  <c r="G886" s="1"/>
  <c r="E334"/>
  <c r="J329"/>
  <c r="J330" s="1"/>
  <c r="J331" s="1"/>
  <c r="J332" s="1"/>
  <c r="I329"/>
  <c r="I330" s="1"/>
  <c r="I331" s="1"/>
  <c r="I332" s="1"/>
  <c r="G329"/>
  <c r="G885" s="1"/>
  <c r="H329"/>
  <c r="E315"/>
  <c r="D306"/>
  <c r="Q303"/>
  <c r="O303"/>
  <c r="P303" s="1"/>
  <c r="N303"/>
  <c r="M303"/>
  <c r="K303"/>
  <c r="L303" s="1"/>
  <c r="Q302"/>
  <c r="O302"/>
  <c r="P302" s="1"/>
  <c r="M302"/>
  <c r="N302" s="1"/>
  <c r="K302"/>
  <c r="L302" s="1"/>
  <c r="S301"/>
  <c r="R301"/>
  <c r="Q301"/>
  <c r="O301"/>
  <c r="T301" s="1"/>
  <c r="M301"/>
  <c r="K301"/>
  <c r="S300"/>
  <c r="R300"/>
  <c r="Q300"/>
  <c r="O300"/>
  <c r="M300"/>
  <c r="K300"/>
  <c r="R299"/>
  <c r="Q299"/>
  <c r="O299"/>
  <c r="M299"/>
  <c r="K299"/>
  <c r="Q298"/>
  <c r="O298"/>
  <c r="M298"/>
  <c r="K298"/>
  <c r="S297"/>
  <c r="Q297"/>
  <c r="R297" s="1"/>
  <c r="O297"/>
  <c r="T297" s="1"/>
  <c r="M297"/>
  <c r="K297"/>
  <c r="S296"/>
  <c r="R296"/>
  <c r="Q296"/>
  <c r="O296"/>
  <c r="T296" s="1"/>
  <c r="M296"/>
  <c r="K296"/>
  <c r="Q295"/>
  <c r="R295" s="1"/>
  <c r="O295"/>
  <c r="T295" s="1"/>
  <c r="M295"/>
  <c r="K295"/>
  <c r="S294"/>
  <c r="R294"/>
  <c r="Q294"/>
  <c r="O294"/>
  <c r="T294" s="1"/>
  <c r="M294"/>
  <c r="K294"/>
  <c r="S293"/>
  <c r="R293"/>
  <c r="Q293"/>
  <c r="O293"/>
  <c r="T293" s="1"/>
  <c r="M293"/>
  <c r="K293"/>
  <c r="S292"/>
  <c r="R292"/>
  <c r="Q292"/>
  <c r="O292"/>
  <c r="M292"/>
  <c r="K292"/>
  <c r="R291"/>
  <c r="Q291"/>
  <c r="O291"/>
  <c r="M291"/>
  <c r="K291"/>
  <c r="Q290"/>
  <c r="O290"/>
  <c r="M290"/>
  <c r="K290"/>
  <c r="W289"/>
  <c r="R289"/>
  <c r="Q289"/>
  <c r="O289"/>
  <c r="M289"/>
  <c r="K289"/>
  <c r="X288"/>
  <c r="R288"/>
  <c r="Q288"/>
  <c r="O288"/>
  <c r="M288"/>
  <c r="K288"/>
  <c r="X287"/>
  <c r="R287"/>
  <c r="Q287"/>
  <c r="O287"/>
  <c r="M287"/>
  <c r="K287"/>
  <c r="X286"/>
  <c r="Q286"/>
  <c r="R286" s="1"/>
  <c r="O286"/>
  <c r="M286"/>
  <c r="K286"/>
  <c r="X285"/>
  <c r="R285"/>
  <c r="Q285"/>
  <c r="O285"/>
  <c r="M285"/>
  <c r="K285"/>
  <c r="X284"/>
  <c r="R284"/>
  <c r="Q284"/>
  <c r="O284"/>
  <c r="M284"/>
  <c r="K284"/>
  <c r="X283"/>
  <c r="R283"/>
  <c r="Q283"/>
  <c r="O283"/>
  <c r="M283"/>
  <c r="K283"/>
  <c r="X282"/>
  <c r="Q282"/>
  <c r="R282" s="1"/>
  <c r="O282"/>
  <c r="M282"/>
  <c r="K282"/>
  <c r="X281"/>
  <c r="R281"/>
  <c r="Q281"/>
  <c r="O281"/>
  <c r="M281"/>
  <c r="K281"/>
  <c r="X280"/>
  <c r="X289" s="1"/>
  <c r="R280"/>
  <c r="Q280"/>
  <c r="O280"/>
  <c r="M280"/>
  <c r="K280"/>
  <c r="Q279"/>
  <c r="O279"/>
  <c r="M279"/>
  <c r="K279"/>
  <c r="S278"/>
  <c r="Q278"/>
  <c r="R278" s="1"/>
  <c r="O278"/>
  <c r="T278" s="1"/>
  <c r="M278"/>
  <c r="K278"/>
  <c r="Q277"/>
  <c r="O277"/>
  <c r="P277" s="1"/>
  <c r="N277"/>
  <c r="M277"/>
  <c r="K277"/>
  <c r="L277" s="1"/>
  <c r="G264"/>
  <c r="G265" s="1"/>
  <c r="G266" s="1"/>
  <c r="J263"/>
  <c r="I263"/>
  <c r="H263"/>
  <c r="H881" s="1"/>
  <c r="G263"/>
  <c r="G881" s="1"/>
  <c r="E249"/>
  <c r="J244"/>
  <c r="I244"/>
  <c r="I245" s="1"/>
  <c r="I246" s="1"/>
  <c r="I247" s="1"/>
  <c r="H244"/>
  <c r="H880" s="1"/>
  <c r="G244"/>
  <c r="G880" s="1"/>
  <c r="E230"/>
  <c r="D221"/>
  <c r="Q218"/>
  <c r="O218"/>
  <c r="P218" s="1"/>
  <c r="N218"/>
  <c r="M218"/>
  <c r="L218"/>
  <c r="K218"/>
  <c r="Q217"/>
  <c r="O217"/>
  <c r="P217" s="1"/>
  <c r="M217"/>
  <c r="N217" s="1"/>
  <c r="K217"/>
  <c r="L217" s="1"/>
  <c r="S216"/>
  <c r="R216"/>
  <c r="Q216"/>
  <c r="O216"/>
  <c r="T216" s="1"/>
  <c r="M216"/>
  <c r="K216"/>
  <c r="S215"/>
  <c r="Q215"/>
  <c r="O215"/>
  <c r="M215"/>
  <c r="K215"/>
  <c r="R214"/>
  <c r="Q214"/>
  <c r="O214"/>
  <c r="M214"/>
  <c r="K214"/>
  <c r="Q213"/>
  <c r="O213"/>
  <c r="M213"/>
  <c r="K213"/>
  <c r="Q212"/>
  <c r="R212" s="1"/>
  <c r="O212"/>
  <c r="T212" s="1"/>
  <c r="M212"/>
  <c r="K212"/>
  <c r="S211"/>
  <c r="Q211"/>
  <c r="R211" s="1"/>
  <c r="O211"/>
  <c r="T211" s="1"/>
  <c r="M211"/>
  <c r="K211"/>
  <c r="S210"/>
  <c r="R210"/>
  <c r="Q210"/>
  <c r="O210"/>
  <c r="T210" s="1"/>
  <c r="M210"/>
  <c r="K210"/>
  <c r="S209"/>
  <c r="Q209"/>
  <c r="R209" s="1"/>
  <c r="O209"/>
  <c r="T209" s="1"/>
  <c r="M209"/>
  <c r="K209"/>
  <c r="S208"/>
  <c r="R208"/>
  <c r="Q208"/>
  <c r="O208"/>
  <c r="T208" s="1"/>
  <c r="M208"/>
  <c r="K208"/>
  <c r="R207"/>
  <c r="Q207"/>
  <c r="O207"/>
  <c r="M207"/>
  <c r="K207"/>
  <c r="R206"/>
  <c r="Q206"/>
  <c r="O206"/>
  <c r="M206"/>
  <c r="K206"/>
  <c r="Q205"/>
  <c r="O205"/>
  <c r="M205"/>
  <c r="K205"/>
  <c r="X204"/>
  <c r="W204"/>
  <c r="R204"/>
  <c r="Q204"/>
  <c r="O204"/>
  <c r="M204"/>
  <c r="K204"/>
  <c r="X203"/>
  <c r="R203"/>
  <c r="Q203"/>
  <c r="O203"/>
  <c r="M203"/>
  <c r="K203"/>
  <c r="X202"/>
  <c r="Q202"/>
  <c r="R202" s="1"/>
  <c r="O202"/>
  <c r="M202"/>
  <c r="K202"/>
  <c r="X201"/>
  <c r="R201"/>
  <c r="Q201"/>
  <c r="O201"/>
  <c r="M201"/>
  <c r="K201"/>
  <c r="X200"/>
  <c r="R200"/>
  <c r="Q200"/>
  <c r="O200"/>
  <c r="M200"/>
  <c r="K200"/>
  <c r="X199"/>
  <c r="R199"/>
  <c r="Q199"/>
  <c r="O199"/>
  <c r="M199"/>
  <c r="K199"/>
  <c r="X198"/>
  <c r="Q198"/>
  <c r="R198" s="1"/>
  <c r="O198"/>
  <c r="M198"/>
  <c r="K198"/>
  <c r="X197"/>
  <c r="R197"/>
  <c r="Q197"/>
  <c r="O197"/>
  <c r="M197"/>
  <c r="K197"/>
  <c r="X196"/>
  <c r="R196"/>
  <c r="Q196"/>
  <c r="O196"/>
  <c r="M196"/>
  <c r="K196"/>
  <c r="X195"/>
  <c r="R195"/>
  <c r="Q195"/>
  <c r="O195"/>
  <c r="M195"/>
  <c r="K195"/>
  <c r="Q194"/>
  <c r="O194"/>
  <c r="M194"/>
  <c r="K194"/>
  <c r="Q193"/>
  <c r="R193" s="1"/>
  <c r="O193"/>
  <c r="T193" s="1"/>
  <c r="M193"/>
  <c r="K193"/>
  <c r="Q192"/>
  <c r="O192"/>
  <c r="P192" s="1"/>
  <c r="N192"/>
  <c r="M192"/>
  <c r="K192"/>
  <c r="L192" s="1"/>
  <c r="J178"/>
  <c r="I178"/>
  <c r="H178"/>
  <c r="H179" s="1"/>
  <c r="H180" s="1"/>
  <c r="H181" s="1"/>
  <c r="G178"/>
  <c r="G876" s="1"/>
  <c r="E164"/>
  <c r="G160"/>
  <c r="G161" s="1"/>
  <c r="G162" s="1"/>
  <c r="J159"/>
  <c r="I159"/>
  <c r="H159"/>
  <c r="H875" s="1"/>
  <c r="G159"/>
  <c r="G875" s="1"/>
  <c r="E145"/>
  <c r="D136"/>
  <c r="Q133"/>
  <c r="O133"/>
  <c r="P133" s="1"/>
  <c r="N133"/>
  <c r="M133"/>
  <c r="L133"/>
  <c r="K133"/>
  <c r="Q132"/>
  <c r="O132"/>
  <c r="P132" s="1"/>
  <c r="M132"/>
  <c r="N132" s="1"/>
  <c r="K132"/>
  <c r="L132" s="1"/>
  <c r="S131"/>
  <c r="R131"/>
  <c r="Q131"/>
  <c r="O131"/>
  <c r="M131"/>
  <c r="K131"/>
  <c r="R130"/>
  <c r="Q130"/>
  <c r="S130" s="1"/>
  <c r="O130"/>
  <c r="M130"/>
  <c r="K130"/>
  <c r="Q129"/>
  <c r="R129" s="1"/>
  <c r="O129"/>
  <c r="M129"/>
  <c r="K129"/>
  <c r="S128"/>
  <c r="R128"/>
  <c r="Q128"/>
  <c r="O128"/>
  <c r="T128" s="1"/>
  <c r="M128"/>
  <c r="K128"/>
  <c r="Q127"/>
  <c r="R127" s="1"/>
  <c r="O127"/>
  <c r="M127"/>
  <c r="K127"/>
  <c r="Q126"/>
  <c r="R126" s="1"/>
  <c r="O126"/>
  <c r="T126" s="1"/>
  <c r="M126"/>
  <c r="K126"/>
  <c r="S125"/>
  <c r="Q125"/>
  <c r="R125" s="1"/>
  <c r="O125"/>
  <c r="T125" s="1"/>
  <c r="M125"/>
  <c r="K125"/>
  <c r="S124"/>
  <c r="R124"/>
  <c r="Q124"/>
  <c r="O124"/>
  <c r="T124" s="1"/>
  <c r="M124"/>
  <c r="K124"/>
  <c r="S123"/>
  <c r="R123"/>
  <c r="Q123"/>
  <c r="O123"/>
  <c r="M123"/>
  <c r="K123"/>
  <c r="R122"/>
  <c r="Q122"/>
  <c r="S122" s="1"/>
  <c r="O122"/>
  <c r="M122"/>
  <c r="K122"/>
  <c r="Q121"/>
  <c r="R121" s="1"/>
  <c r="O121"/>
  <c r="M121"/>
  <c r="K121"/>
  <c r="S120"/>
  <c r="R120"/>
  <c r="Q120"/>
  <c r="O120"/>
  <c r="T120" s="1"/>
  <c r="M120"/>
  <c r="K120"/>
  <c r="W119"/>
  <c r="Q119"/>
  <c r="R119" s="1"/>
  <c r="O119"/>
  <c r="M119"/>
  <c r="K119"/>
  <c r="X118"/>
  <c r="Q118"/>
  <c r="R118" s="1"/>
  <c r="O118"/>
  <c r="M118"/>
  <c r="K118"/>
  <c r="X117"/>
  <c r="Q117"/>
  <c r="R117" s="1"/>
  <c r="O117"/>
  <c r="M117"/>
  <c r="K117"/>
  <c r="X116"/>
  <c r="Q116"/>
  <c r="R116" s="1"/>
  <c r="O116"/>
  <c r="M116"/>
  <c r="K116"/>
  <c r="X115"/>
  <c r="Q115"/>
  <c r="R115" s="1"/>
  <c r="O115"/>
  <c r="M115"/>
  <c r="K115"/>
  <c r="X114"/>
  <c r="Q114"/>
  <c r="R114" s="1"/>
  <c r="O114"/>
  <c r="M114"/>
  <c r="K114"/>
  <c r="X113"/>
  <c r="Q113"/>
  <c r="R113" s="1"/>
  <c r="O113"/>
  <c r="M113"/>
  <c r="K113"/>
  <c r="X112"/>
  <c r="Q112"/>
  <c r="R112" s="1"/>
  <c r="O112"/>
  <c r="M112"/>
  <c r="K112"/>
  <c r="X111"/>
  <c r="Q111"/>
  <c r="R111" s="1"/>
  <c r="O111"/>
  <c r="M111"/>
  <c r="K111"/>
  <c r="X110"/>
  <c r="X119" s="1"/>
  <c r="Q110"/>
  <c r="R110" s="1"/>
  <c r="O110"/>
  <c r="M110"/>
  <c r="K110"/>
  <c r="S109"/>
  <c r="R109"/>
  <c r="Q109"/>
  <c r="O109"/>
  <c r="T109" s="1"/>
  <c r="M109"/>
  <c r="K109"/>
  <c r="Q108"/>
  <c r="R108" s="1"/>
  <c r="O108"/>
  <c r="M108"/>
  <c r="K108"/>
  <c r="Q107"/>
  <c r="O107"/>
  <c r="P107" s="1"/>
  <c r="N107"/>
  <c r="M107"/>
  <c r="L107"/>
  <c r="K107"/>
  <c r="J93"/>
  <c r="J871" s="1"/>
  <c r="I93"/>
  <c r="I94" s="1"/>
  <c r="I95" s="1"/>
  <c r="I96" s="1"/>
  <c r="H93"/>
  <c r="H871" s="1"/>
  <c r="G93"/>
  <c r="G871" s="1"/>
  <c r="E79"/>
  <c r="J74"/>
  <c r="J870" s="1"/>
  <c r="G74"/>
  <c r="G870" s="1"/>
  <c r="H74"/>
  <c r="E60"/>
  <c r="D51"/>
  <c r="Q48"/>
  <c r="O48"/>
  <c r="P48" s="1"/>
  <c r="M48"/>
  <c r="N48" s="1"/>
  <c r="K48"/>
  <c r="L48" s="1"/>
  <c r="Q47"/>
  <c r="O47"/>
  <c r="P47" s="1"/>
  <c r="M47"/>
  <c r="N47" s="1"/>
  <c r="K47"/>
  <c r="L47" s="1"/>
  <c r="Q46"/>
  <c r="O46"/>
  <c r="P46" s="1"/>
  <c r="M46"/>
  <c r="N46" s="1"/>
  <c r="K46"/>
  <c r="L46" s="1"/>
  <c r="Q45"/>
  <c r="O45"/>
  <c r="P45" s="1"/>
  <c r="M45"/>
  <c r="N45" s="1"/>
  <c r="L45"/>
  <c r="K45"/>
  <c r="Q44"/>
  <c r="O44"/>
  <c r="P44" s="1"/>
  <c r="N44"/>
  <c r="M44"/>
  <c r="K44"/>
  <c r="L44" s="1"/>
  <c r="Q43"/>
  <c r="O43"/>
  <c r="P43" s="1"/>
  <c r="M43"/>
  <c r="N43" s="1"/>
  <c r="K43"/>
  <c r="L43" s="1"/>
  <c r="Q42"/>
  <c r="O42"/>
  <c r="P42" s="1"/>
  <c r="M42"/>
  <c r="N42" s="1"/>
  <c r="K42"/>
  <c r="L42" s="1"/>
  <c r="Q41"/>
  <c r="O41"/>
  <c r="P41" s="1"/>
  <c r="M41"/>
  <c r="N41" s="1"/>
  <c r="L41"/>
  <c r="K41"/>
  <c r="Q40"/>
  <c r="O40"/>
  <c r="P40" s="1"/>
  <c r="N40"/>
  <c r="M40"/>
  <c r="K40"/>
  <c r="L40" s="1"/>
  <c r="Q39"/>
  <c r="O39"/>
  <c r="P39" s="1"/>
  <c r="M39"/>
  <c r="N39" s="1"/>
  <c r="K39"/>
  <c r="L39" s="1"/>
  <c r="Q38"/>
  <c r="O38"/>
  <c r="P38" s="1"/>
  <c r="M38"/>
  <c r="N38" s="1"/>
  <c r="K38"/>
  <c r="L38" s="1"/>
  <c r="Q37"/>
  <c r="O37"/>
  <c r="P37" s="1"/>
  <c r="M37"/>
  <c r="N37" s="1"/>
  <c r="L37"/>
  <c r="K37"/>
  <c r="Q36"/>
  <c r="O36"/>
  <c r="P36" s="1"/>
  <c r="N36"/>
  <c r="M36"/>
  <c r="K36"/>
  <c r="L36" s="1"/>
  <c r="Q35"/>
  <c r="O35"/>
  <c r="P35" s="1"/>
  <c r="M35"/>
  <c r="N35" s="1"/>
  <c r="K35"/>
  <c r="L35" s="1"/>
  <c r="W34"/>
  <c r="Q34"/>
  <c r="O34"/>
  <c r="P34" s="1"/>
  <c r="M34"/>
  <c r="N34" s="1"/>
  <c r="L34"/>
  <c r="K34"/>
  <c r="X33"/>
  <c r="Q33"/>
  <c r="O33"/>
  <c r="P33" s="1"/>
  <c r="N33"/>
  <c r="M33"/>
  <c r="L33"/>
  <c r="K33"/>
  <c r="X32"/>
  <c r="Q32"/>
  <c r="O32"/>
  <c r="P32" s="1"/>
  <c r="M32"/>
  <c r="N32" s="1"/>
  <c r="K32"/>
  <c r="L32" s="1"/>
  <c r="X31"/>
  <c r="Q31"/>
  <c r="O31"/>
  <c r="P31" s="1"/>
  <c r="N31"/>
  <c r="M31"/>
  <c r="L31"/>
  <c r="K31"/>
  <c r="X30"/>
  <c r="Q30"/>
  <c r="O30"/>
  <c r="P30" s="1"/>
  <c r="M30"/>
  <c r="N30" s="1"/>
  <c r="K30"/>
  <c r="L30" s="1"/>
  <c r="X29"/>
  <c r="Q29"/>
  <c r="O29"/>
  <c r="P29" s="1"/>
  <c r="N29"/>
  <c r="M29"/>
  <c r="L29"/>
  <c r="K29"/>
  <c r="X28"/>
  <c r="Q28"/>
  <c r="O28"/>
  <c r="P28" s="1"/>
  <c r="N28"/>
  <c r="M28"/>
  <c r="K28"/>
  <c r="L28" s="1"/>
  <c r="X27"/>
  <c r="Q27"/>
  <c r="O27"/>
  <c r="P27" s="1"/>
  <c r="N27"/>
  <c r="M27"/>
  <c r="L27"/>
  <c r="K27"/>
  <c r="X26"/>
  <c r="Q26"/>
  <c r="O26"/>
  <c r="P26" s="1"/>
  <c r="M26"/>
  <c r="N26" s="1"/>
  <c r="L26"/>
  <c r="K26"/>
  <c r="X25"/>
  <c r="X34" s="1"/>
  <c r="Q25"/>
  <c r="O25"/>
  <c r="P25" s="1"/>
  <c r="N25"/>
  <c r="M25"/>
  <c r="L25"/>
  <c r="K25"/>
  <c r="Q24"/>
  <c r="O24"/>
  <c r="P24" s="1"/>
  <c r="N24"/>
  <c r="M24"/>
  <c r="L24"/>
  <c r="K24"/>
  <c r="Q23"/>
  <c r="O23"/>
  <c r="P23" s="1"/>
  <c r="N23"/>
  <c r="M23"/>
  <c r="L23"/>
  <c r="K23"/>
  <c r="Q22"/>
  <c r="O22"/>
  <c r="P22" s="1"/>
  <c r="N22"/>
  <c r="M22"/>
  <c r="L22"/>
  <c r="K22"/>
  <c r="K528" i="18"/>
  <c r="J818"/>
  <c r="J819" s="1"/>
  <c r="J820" s="1"/>
  <c r="I818"/>
  <c r="H818"/>
  <c r="H819" s="1"/>
  <c r="H820" s="1"/>
  <c r="G818"/>
  <c r="G819" s="1"/>
  <c r="G820" s="1"/>
  <c r="E806"/>
  <c r="J801"/>
  <c r="I801"/>
  <c r="I802" s="1"/>
  <c r="I803" s="1"/>
  <c r="G801"/>
  <c r="H801"/>
  <c r="H802" s="1"/>
  <c r="H803" s="1"/>
  <c r="E789"/>
  <c r="J737"/>
  <c r="J738" s="1"/>
  <c r="J739" s="1"/>
  <c r="I737"/>
  <c r="I738" s="1"/>
  <c r="I739" s="1"/>
  <c r="H737"/>
  <c r="H738" s="1"/>
  <c r="H739" s="1"/>
  <c r="G737"/>
  <c r="E725"/>
  <c r="J720"/>
  <c r="I720"/>
  <c r="I721" s="1"/>
  <c r="I722" s="1"/>
  <c r="G720"/>
  <c r="G721" s="1"/>
  <c r="G722" s="1"/>
  <c r="H720"/>
  <c r="E708"/>
  <c r="J656"/>
  <c r="I656"/>
  <c r="I657" s="1"/>
  <c r="I658" s="1"/>
  <c r="H656"/>
  <c r="G656"/>
  <c r="G657" s="1"/>
  <c r="G658" s="1"/>
  <c r="E644"/>
  <c r="J639"/>
  <c r="J640" s="1"/>
  <c r="J641" s="1"/>
  <c r="I639"/>
  <c r="I640" s="1"/>
  <c r="I641" s="1"/>
  <c r="G639"/>
  <c r="G640" s="1"/>
  <c r="G641" s="1"/>
  <c r="H639"/>
  <c r="E627"/>
  <c r="J575"/>
  <c r="I575"/>
  <c r="I576" s="1"/>
  <c r="I577" s="1"/>
  <c r="H575"/>
  <c r="H576" s="1"/>
  <c r="H577" s="1"/>
  <c r="G575"/>
  <c r="G576" s="1"/>
  <c r="G577" s="1"/>
  <c r="E563"/>
  <c r="J558"/>
  <c r="J559" s="1"/>
  <c r="J560" s="1"/>
  <c r="I558"/>
  <c r="I559" s="1"/>
  <c r="I560" s="1"/>
  <c r="G558"/>
  <c r="G559" s="1"/>
  <c r="G560" s="1"/>
  <c r="H558"/>
  <c r="E546"/>
  <c r="J494"/>
  <c r="J495" s="1"/>
  <c r="J496" s="1"/>
  <c r="I494"/>
  <c r="H494"/>
  <c r="H495" s="1"/>
  <c r="H496" s="1"/>
  <c r="G494"/>
  <c r="G495" s="1"/>
  <c r="G496" s="1"/>
  <c r="E482"/>
  <c r="J477"/>
  <c r="J478" s="1"/>
  <c r="J479" s="1"/>
  <c r="I477"/>
  <c r="G477"/>
  <c r="G478" s="1"/>
  <c r="G479" s="1"/>
  <c r="H477"/>
  <c r="H478" s="1"/>
  <c r="H479" s="1"/>
  <c r="E465"/>
  <c r="J413"/>
  <c r="I413"/>
  <c r="H413"/>
  <c r="H414" s="1"/>
  <c r="H415" s="1"/>
  <c r="G413"/>
  <c r="G414" s="1"/>
  <c r="G415" s="1"/>
  <c r="E401"/>
  <c r="J396"/>
  <c r="I396"/>
  <c r="G396"/>
  <c r="G397" s="1"/>
  <c r="G398" s="1"/>
  <c r="H396"/>
  <c r="H397" s="1"/>
  <c r="H398" s="1"/>
  <c r="E384"/>
  <c r="J332"/>
  <c r="I332"/>
  <c r="I333" s="1"/>
  <c r="I334" s="1"/>
  <c r="H332"/>
  <c r="H333" s="1"/>
  <c r="H334" s="1"/>
  <c r="G332"/>
  <c r="G333" s="1"/>
  <c r="G334" s="1"/>
  <c r="E320"/>
  <c r="J315"/>
  <c r="J316" s="1"/>
  <c r="J317" s="1"/>
  <c r="I315"/>
  <c r="I316" s="1"/>
  <c r="I317" s="1"/>
  <c r="G315"/>
  <c r="G316" s="1"/>
  <c r="G317" s="1"/>
  <c r="H315"/>
  <c r="H316" s="1"/>
  <c r="H317" s="1"/>
  <c r="E303"/>
  <c r="J251"/>
  <c r="I251"/>
  <c r="H251"/>
  <c r="G251"/>
  <c r="G252" s="1"/>
  <c r="G253" s="1"/>
  <c r="E239"/>
  <c r="J234"/>
  <c r="J235" s="1"/>
  <c r="J236" s="1"/>
  <c r="I234"/>
  <c r="I235" s="1"/>
  <c r="I236" s="1"/>
  <c r="G234"/>
  <c r="G235" s="1"/>
  <c r="G236" s="1"/>
  <c r="H234"/>
  <c r="H235" s="1"/>
  <c r="H236" s="1"/>
  <c r="E222"/>
  <c r="J170"/>
  <c r="I170"/>
  <c r="H170"/>
  <c r="G170"/>
  <c r="G171" s="1"/>
  <c r="G172" s="1"/>
  <c r="E158"/>
  <c r="J153"/>
  <c r="I153"/>
  <c r="I154" s="1"/>
  <c r="I155" s="1"/>
  <c r="G153"/>
  <c r="G154" s="1"/>
  <c r="G155" s="1"/>
  <c r="H153"/>
  <c r="H154" s="1"/>
  <c r="H155" s="1"/>
  <c r="E141"/>
  <c r="J89"/>
  <c r="J90" s="1"/>
  <c r="J91" s="1"/>
  <c r="I89"/>
  <c r="I90" s="1"/>
  <c r="I91" s="1"/>
  <c r="H89"/>
  <c r="H90" s="1"/>
  <c r="H91" s="1"/>
  <c r="G89"/>
  <c r="E77"/>
  <c r="J72"/>
  <c r="J73" s="1"/>
  <c r="J74" s="1"/>
  <c r="I72"/>
  <c r="G72"/>
  <c r="H72"/>
  <c r="E60"/>
  <c r="B1043"/>
  <c r="B1019"/>
  <c r="B995"/>
  <c r="B971"/>
  <c r="B947"/>
  <c r="B923"/>
  <c r="B899"/>
  <c r="B875"/>
  <c r="B851"/>
  <c r="B827"/>
  <c r="D780"/>
  <c r="Q777"/>
  <c r="O777"/>
  <c r="P777" s="1"/>
  <c r="M777"/>
  <c r="N777" s="1"/>
  <c r="K777"/>
  <c r="L777" s="1"/>
  <c r="Q776"/>
  <c r="O776"/>
  <c r="P776" s="1"/>
  <c r="M776"/>
  <c r="N776" s="1"/>
  <c r="K776"/>
  <c r="L776" s="1"/>
  <c r="Q775"/>
  <c r="S775" s="1"/>
  <c r="O775"/>
  <c r="M775"/>
  <c r="K775"/>
  <c r="Q774"/>
  <c r="R774" s="1"/>
  <c r="O774"/>
  <c r="M774"/>
  <c r="K774"/>
  <c r="Q773"/>
  <c r="R773" s="1"/>
  <c r="O773"/>
  <c r="M773"/>
  <c r="K773"/>
  <c r="Q772"/>
  <c r="S772" s="1"/>
  <c r="O772"/>
  <c r="M772"/>
  <c r="K772"/>
  <c r="Q771"/>
  <c r="R771" s="1"/>
  <c r="O771"/>
  <c r="M771"/>
  <c r="K771"/>
  <c r="Q770"/>
  <c r="R770" s="1"/>
  <c r="O770"/>
  <c r="M770"/>
  <c r="K770"/>
  <c r="Q769"/>
  <c r="S769" s="1"/>
  <c r="O769"/>
  <c r="M769"/>
  <c r="K769"/>
  <c r="Q768"/>
  <c r="R768" s="1"/>
  <c r="O768"/>
  <c r="M768"/>
  <c r="K768"/>
  <c r="Q767"/>
  <c r="S767" s="1"/>
  <c r="O767"/>
  <c r="M767"/>
  <c r="K767"/>
  <c r="Q766"/>
  <c r="R766" s="1"/>
  <c r="O766"/>
  <c r="M766"/>
  <c r="K766"/>
  <c r="Q765"/>
  <c r="R765" s="1"/>
  <c r="O765"/>
  <c r="M765"/>
  <c r="K765"/>
  <c r="Q764"/>
  <c r="R764" s="1"/>
  <c r="O764"/>
  <c r="M764"/>
  <c r="K764"/>
  <c r="W763"/>
  <c r="Q763"/>
  <c r="R763" s="1"/>
  <c r="O763"/>
  <c r="M763"/>
  <c r="K763"/>
  <c r="X762"/>
  <c r="Q762"/>
  <c r="R762" s="1"/>
  <c r="O762"/>
  <c r="M762"/>
  <c r="K762"/>
  <c r="X761"/>
  <c r="Q761"/>
  <c r="R761" s="1"/>
  <c r="O761"/>
  <c r="M761"/>
  <c r="K761"/>
  <c r="X760"/>
  <c r="Q760"/>
  <c r="R760" s="1"/>
  <c r="O760"/>
  <c r="M760"/>
  <c r="K760"/>
  <c r="X759"/>
  <c r="Q759"/>
  <c r="R759" s="1"/>
  <c r="O759"/>
  <c r="M759"/>
  <c r="K759"/>
  <c r="X758"/>
  <c r="Q758"/>
  <c r="R758" s="1"/>
  <c r="O758"/>
  <c r="M758"/>
  <c r="K758"/>
  <c r="X757"/>
  <c r="Q757"/>
  <c r="R757" s="1"/>
  <c r="O757"/>
  <c r="M757"/>
  <c r="K757"/>
  <c r="X756"/>
  <c r="Q756"/>
  <c r="R756" s="1"/>
  <c r="O756"/>
  <c r="M756"/>
  <c r="K756"/>
  <c r="X755"/>
  <c r="Q755"/>
  <c r="R755" s="1"/>
  <c r="O755"/>
  <c r="M755"/>
  <c r="K755"/>
  <c r="X754"/>
  <c r="Q754"/>
  <c r="R754" s="1"/>
  <c r="O754"/>
  <c r="M754"/>
  <c r="K754"/>
  <c r="Q753"/>
  <c r="R753" s="1"/>
  <c r="O753"/>
  <c r="M753"/>
  <c r="K753"/>
  <c r="Q752"/>
  <c r="R752" s="1"/>
  <c r="O752"/>
  <c r="M752"/>
  <c r="K752"/>
  <c r="Q751"/>
  <c r="O751"/>
  <c r="P751" s="1"/>
  <c r="M751"/>
  <c r="N751" s="1"/>
  <c r="K751"/>
  <c r="L751" s="1"/>
  <c r="D699"/>
  <c r="Q696"/>
  <c r="O696"/>
  <c r="P696" s="1"/>
  <c r="M696"/>
  <c r="N696" s="1"/>
  <c r="K696"/>
  <c r="L696" s="1"/>
  <c r="Q695"/>
  <c r="O695"/>
  <c r="P695" s="1"/>
  <c r="M695"/>
  <c r="N695" s="1"/>
  <c r="K695"/>
  <c r="L695" s="1"/>
  <c r="Q694"/>
  <c r="R694" s="1"/>
  <c r="O694"/>
  <c r="M694"/>
  <c r="K694"/>
  <c r="Q693"/>
  <c r="R693" s="1"/>
  <c r="O693"/>
  <c r="M693"/>
  <c r="K693"/>
  <c r="Q692"/>
  <c r="S692" s="1"/>
  <c r="O692"/>
  <c r="M692"/>
  <c r="K692"/>
  <c r="Q691"/>
  <c r="S691" s="1"/>
  <c r="O691"/>
  <c r="M691"/>
  <c r="K691"/>
  <c r="Q690"/>
  <c r="R690" s="1"/>
  <c r="O690"/>
  <c r="M690"/>
  <c r="K690"/>
  <c r="Q689"/>
  <c r="S689" s="1"/>
  <c r="O689"/>
  <c r="M689"/>
  <c r="K689"/>
  <c r="Q688"/>
  <c r="R688" s="1"/>
  <c r="O688"/>
  <c r="M688"/>
  <c r="K688"/>
  <c r="Q687"/>
  <c r="R687" s="1"/>
  <c r="O687"/>
  <c r="M687"/>
  <c r="K687"/>
  <c r="Q686"/>
  <c r="R686" s="1"/>
  <c r="O686"/>
  <c r="M686"/>
  <c r="K686"/>
  <c r="Q685"/>
  <c r="R685" s="1"/>
  <c r="O685"/>
  <c r="M685"/>
  <c r="K685"/>
  <c r="Q684"/>
  <c r="R684" s="1"/>
  <c r="O684"/>
  <c r="M684"/>
  <c r="K684"/>
  <c r="Q683"/>
  <c r="S683" s="1"/>
  <c r="O683"/>
  <c r="M683"/>
  <c r="K683"/>
  <c r="W682"/>
  <c r="Q682"/>
  <c r="R682" s="1"/>
  <c r="O682"/>
  <c r="M682"/>
  <c r="K682"/>
  <c r="X681"/>
  <c r="Q681"/>
  <c r="R681" s="1"/>
  <c r="O681"/>
  <c r="M681"/>
  <c r="K681"/>
  <c r="X680"/>
  <c r="Q680"/>
  <c r="S680" s="1"/>
  <c r="O680"/>
  <c r="M680"/>
  <c r="K680"/>
  <c r="X679"/>
  <c r="Q679"/>
  <c r="R679" s="1"/>
  <c r="O679"/>
  <c r="M679"/>
  <c r="K679"/>
  <c r="X678"/>
  <c r="Q678"/>
  <c r="R678" s="1"/>
  <c r="O678"/>
  <c r="M678"/>
  <c r="K678"/>
  <c r="X677"/>
  <c r="Q677"/>
  <c r="S677" s="1"/>
  <c r="O677"/>
  <c r="M677"/>
  <c r="K677"/>
  <c r="X676"/>
  <c r="Q676"/>
  <c r="R676" s="1"/>
  <c r="O676"/>
  <c r="M676"/>
  <c r="K676"/>
  <c r="X675"/>
  <c r="Q675"/>
  <c r="R675" s="1"/>
  <c r="O675"/>
  <c r="M675"/>
  <c r="K675"/>
  <c r="X674"/>
  <c r="Q674"/>
  <c r="R674" s="1"/>
  <c r="O674"/>
  <c r="M674"/>
  <c r="K674"/>
  <c r="X673"/>
  <c r="Q673"/>
  <c r="R673" s="1"/>
  <c r="O673"/>
  <c r="M673"/>
  <c r="K673"/>
  <c r="Q672"/>
  <c r="S672" s="1"/>
  <c r="O672"/>
  <c r="M672"/>
  <c r="K672"/>
  <c r="Q671"/>
  <c r="R671" s="1"/>
  <c r="O671"/>
  <c r="M671"/>
  <c r="K671"/>
  <c r="Q670"/>
  <c r="O670"/>
  <c r="P670" s="1"/>
  <c r="M670"/>
  <c r="N670" s="1"/>
  <c r="K670"/>
  <c r="L670" s="1"/>
  <c r="D618"/>
  <c r="Q615"/>
  <c r="O615"/>
  <c r="P615" s="1"/>
  <c r="M615"/>
  <c r="N615" s="1"/>
  <c r="K615"/>
  <c r="L615" s="1"/>
  <c r="Q614"/>
  <c r="O614"/>
  <c r="P614" s="1"/>
  <c r="M614"/>
  <c r="N614" s="1"/>
  <c r="K614"/>
  <c r="L614" s="1"/>
  <c r="Q613"/>
  <c r="S613" s="1"/>
  <c r="O613"/>
  <c r="M613"/>
  <c r="K613"/>
  <c r="Q612"/>
  <c r="R612" s="1"/>
  <c r="O612"/>
  <c r="M612"/>
  <c r="K612"/>
  <c r="Q611"/>
  <c r="S611" s="1"/>
  <c r="O611"/>
  <c r="M611"/>
  <c r="K611"/>
  <c r="Q610"/>
  <c r="R610" s="1"/>
  <c r="O610"/>
  <c r="M610"/>
  <c r="K610"/>
  <c r="Q609"/>
  <c r="O609"/>
  <c r="M609"/>
  <c r="K609"/>
  <c r="Q608"/>
  <c r="S608" s="1"/>
  <c r="O608"/>
  <c r="M608"/>
  <c r="K608"/>
  <c r="Q607"/>
  <c r="R607" s="1"/>
  <c r="O607"/>
  <c r="M607"/>
  <c r="K607"/>
  <c r="Q606"/>
  <c r="S606" s="1"/>
  <c r="O606"/>
  <c r="M606"/>
  <c r="K606"/>
  <c r="Q605"/>
  <c r="S605" s="1"/>
  <c r="O605"/>
  <c r="M605"/>
  <c r="K605"/>
  <c r="Q604"/>
  <c r="R604" s="1"/>
  <c r="O604"/>
  <c r="M604"/>
  <c r="K604"/>
  <c r="Q603"/>
  <c r="S603" s="1"/>
  <c r="O603"/>
  <c r="M603"/>
  <c r="K603"/>
  <c r="Q602"/>
  <c r="R602" s="1"/>
  <c r="O602"/>
  <c r="M602"/>
  <c r="K602"/>
  <c r="W601"/>
  <c r="Q601"/>
  <c r="R601" s="1"/>
  <c r="O601"/>
  <c r="M601"/>
  <c r="K601"/>
  <c r="X600"/>
  <c r="Q600"/>
  <c r="R600" s="1"/>
  <c r="O600"/>
  <c r="M600"/>
  <c r="K600"/>
  <c r="X599"/>
  <c r="Q599"/>
  <c r="R599" s="1"/>
  <c r="O599"/>
  <c r="M599"/>
  <c r="K599"/>
  <c r="X598"/>
  <c r="Q598"/>
  <c r="R598" s="1"/>
  <c r="O598"/>
  <c r="M598"/>
  <c r="K598"/>
  <c r="X597"/>
  <c r="Q597"/>
  <c r="R597" s="1"/>
  <c r="O597"/>
  <c r="M597"/>
  <c r="K597"/>
  <c r="X596"/>
  <c r="Q596"/>
  <c r="R596" s="1"/>
  <c r="O596"/>
  <c r="M596"/>
  <c r="K596"/>
  <c r="X595"/>
  <c r="Q595"/>
  <c r="R595" s="1"/>
  <c r="O595"/>
  <c r="M595"/>
  <c r="K595"/>
  <c r="X594"/>
  <c r="Q594"/>
  <c r="R594" s="1"/>
  <c r="O594"/>
  <c r="M594"/>
  <c r="K594"/>
  <c r="X593"/>
  <c r="Q593"/>
  <c r="R593" s="1"/>
  <c r="O593"/>
  <c r="M593"/>
  <c r="K593"/>
  <c r="X592"/>
  <c r="Q592"/>
  <c r="R592" s="1"/>
  <c r="O592"/>
  <c r="M592"/>
  <c r="K592"/>
  <c r="Q591"/>
  <c r="R591" s="1"/>
  <c r="O591"/>
  <c r="M591"/>
  <c r="K591"/>
  <c r="Q590"/>
  <c r="R590" s="1"/>
  <c r="O590"/>
  <c r="M590"/>
  <c r="K590"/>
  <c r="Q589"/>
  <c r="O589"/>
  <c r="P589" s="1"/>
  <c r="M589"/>
  <c r="N589" s="1"/>
  <c r="K589"/>
  <c r="L589" s="1"/>
  <c r="D537"/>
  <c r="Q534"/>
  <c r="O534"/>
  <c r="P534" s="1"/>
  <c r="M534"/>
  <c r="N534" s="1"/>
  <c r="K534"/>
  <c r="L534" s="1"/>
  <c r="Q533"/>
  <c r="O533"/>
  <c r="P533" s="1"/>
  <c r="M533"/>
  <c r="N533" s="1"/>
  <c r="K533"/>
  <c r="L533" s="1"/>
  <c r="Q532"/>
  <c r="R532" s="1"/>
  <c r="O532"/>
  <c r="M532"/>
  <c r="K532"/>
  <c r="Q531"/>
  <c r="R531" s="1"/>
  <c r="O531"/>
  <c r="M531"/>
  <c r="K531"/>
  <c r="Q530"/>
  <c r="S530" s="1"/>
  <c r="O530"/>
  <c r="M530"/>
  <c r="K530"/>
  <c r="Q529"/>
  <c r="R529" s="1"/>
  <c r="O529"/>
  <c r="M529"/>
  <c r="K529"/>
  <c r="Q527"/>
  <c r="S527" s="1"/>
  <c r="O527"/>
  <c r="M527"/>
  <c r="K527"/>
  <c r="Q526"/>
  <c r="R526" s="1"/>
  <c r="O526"/>
  <c r="M526"/>
  <c r="K526"/>
  <c r="Q525"/>
  <c r="R525" s="1"/>
  <c r="O525"/>
  <c r="M525"/>
  <c r="K525"/>
  <c r="Q524"/>
  <c r="R524" s="1"/>
  <c r="O524"/>
  <c r="M524"/>
  <c r="K524"/>
  <c r="Q523"/>
  <c r="R523" s="1"/>
  <c r="O523"/>
  <c r="M523"/>
  <c r="K523"/>
  <c r="Q522"/>
  <c r="S522" s="1"/>
  <c r="O522"/>
  <c r="M522"/>
  <c r="K522"/>
  <c r="Q521"/>
  <c r="R521" s="1"/>
  <c r="O521"/>
  <c r="M521"/>
  <c r="K521"/>
  <c r="W520"/>
  <c r="Q520"/>
  <c r="S520" s="1"/>
  <c r="O520"/>
  <c r="M520"/>
  <c r="K520"/>
  <c r="X519"/>
  <c r="Q519"/>
  <c r="S519" s="1"/>
  <c r="O519"/>
  <c r="M519"/>
  <c r="K519"/>
  <c r="X518"/>
  <c r="Q518"/>
  <c r="S518" s="1"/>
  <c r="O518"/>
  <c r="M518"/>
  <c r="K518"/>
  <c r="X517"/>
  <c r="Q517"/>
  <c r="S517" s="1"/>
  <c r="O517"/>
  <c r="M517"/>
  <c r="K517"/>
  <c r="X516"/>
  <c r="Q516"/>
  <c r="R516" s="1"/>
  <c r="O516"/>
  <c r="M516"/>
  <c r="K516"/>
  <c r="X515"/>
  <c r="Q515"/>
  <c r="R515" s="1"/>
  <c r="O515"/>
  <c r="M515"/>
  <c r="K515"/>
  <c r="X514"/>
  <c r="Q514"/>
  <c r="R514" s="1"/>
  <c r="O514"/>
  <c r="M514"/>
  <c r="K514"/>
  <c r="X513"/>
  <c r="Q513"/>
  <c r="R513" s="1"/>
  <c r="O513"/>
  <c r="M513"/>
  <c r="K513"/>
  <c r="X512"/>
  <c r="Q512"/>
  <c r="R512" s="1"/>
  <c r="O512"/>
  <c r="M512"/>
  <c r="K512"/>
  <c r="X511"/>
  <c r="Q511"/>
  <c r="R511" s="1"/>
  <c r="O511"/>
  <c r="M511"/>
  <c r="K511"/>
  <c r="Q510"/>
  <c r="R510" s="1"/>
  <c r="O510"/>
  <c r="M510"/>
  <c r="K510"/>
  <c r="Q509"/>
  <c r="S509" s="1"/>
  <c r="O509"/>
  <c r="M509"/>
  <c r="K509"/>
  <c r="Q508"/>
  <c r="O508"/>
  <c r="P508" s="1"/>
  <c r="M508"/>
  <c r="N508" s="1"/>
  <c r="K508"/>
  <c r="L508" s="1"/>
  <c r="D456"/>
  <c r="Q453"/>
  <c r="O453"/>
  <c r="P453" s="1"/>
  <c r="M453"/>
  <c r="N453" s="1"/>
  <c r="K453"/>
  <c r="L453" s="1"/>
  <c r="Q452"/>
  <c r="O452"/>
  <c r="P452" s="1"/>
  <c r="M452"/>
  <c r="N452" s="1"/>
  <c r="K452"/>
  <c r="L452" s="1"/>
  <c r="Q451"/>
  <c r="R451" s="1"/>
  <c r="O451"/>
  <c r="M451"/>
  <c r="K451"/>
  <c r="Q450"/>
  <c r="R450" s="1"/>
  <c r="O450"/>
  <c r="M450"/>
  <c r="K450"/>
  <c r="Q449"/>
  <c r="S449" s="1"/>
  <c r="O449"/>
  <c r="M449"/>
  <c r="K449"/>
  <c r="Q448"/>
  <c r="R448" s="1"/>
  <c r="O448"/>
  <c r="M448"/>
  <c r="K448"/>
  <c r="Q447"/>
  <c r="R447" s="1"/>
  <c r="O447"/>
  <c r="M447"/>
  <c r="K447"/>
  <c r="Q446"/>
  <c r="R446" s="1"/>
  <c r="O446"/>
  <c r="M446"/>
  <c r="K446"/>
  <c r="Q445"/>
  <c r="O445"/>
  <c r="M445"/>
  <c r="K445"/>
  <c r="Q444"/>
  <c r="R444" s="1"/>
  <c r="O444"/>
  <c r="M444"/>
  <c r="K444"/>
  <c r="Q443"/>
  <c r="R443" s="1"/>
  <c r="O443"/>
  <c r="M443"/>
  <c r="K443"/>
  <c r="Q442"/>
  <c r="R442" s="1"/>
  <c r="O442"/>
  <c r="M442"/>
  <c r="K442"/>
  <c r="Q441"/>
  <c r="S441" s="1"/>
  <c r="O441"/>
  <c r="M441"/>
  <c r="K441"/>
  <c r="Q440"/>
  <c r="R440" s="1"/>
  <c r="O440"/>
  <c r="M440"/>
  <c r="K440"/>
  <c r="W439"/>
  <c r="Q439"/>
  <c r="S439" s="1"/>
  <c r="O439"/>
  <c r="M439"/>
  <c r="K439"/>
  <c r="X438"/>
  <c r="Q438"/>
  <c r="S438" s="1"/>
  <c r="O438"/>
  <c r="M438"/>
  <c r="K438"/>
  <c r="X437"/>
  <c r="Q437"/>
  <c r="S437" s="1"/>
  <c r="O437"/>
  <c r="M437"/>
  <c r="K437"/>
  <c r="X436"/>
  <c r="Q436"/>
  <c r="S436" s="1"/>
  <c r="O436"/>
  <c r="M436"/>
  <c r="K436"/>
  <c r="X435"/>
  <c r="Q435"/>
  <c r="S435" s="1"/>
  <c r="O435"/>
  <c r="M435"/>
  <c r="K435"/>
  <c r="X434"/>
  <c r="Q434"/>
  <c r="S434" s="1"/>
  <c r="O434"/>
  <c r="M434"/>
  <c r="K434"/>
  <c r="X433"/>
  <c r="Q433"/>
  <c r="S433" s="1"/>
  <c r="O433"/>
  <c r="M433"/>
  <c r="K433"/>
  <c r="X432"/>
  <c r="Q432"/>
  <c r="S432" s="1"/>
  <c r="O432"/>
  <c r="M432"/>
  <c r="K432"/>
  <c r="X431"/>
  <c r="Q431"/>
  <c r="S431" s="1"/>
  <c r="O431"/>
  <c r="M431"/>
  <c r="K431"/>
  <c r="X430"/>
  <c r="Q430"/>
  <c r="S430" s="1"/>
  <c r="O430"/>
  <c r="M430"/>
  <c r="K430"/>
  <c r="Q429"/>
  <c r="R429" s="1"/>
  <c r="O429"/>
  <c r="M429"/>
  <c r="K429"/>
  <c r="Q428"/>
  <c r="R428" s="1"/>
  <c r="O428"/>
  <c r="M428"/>
  <c r="K428"/>
  <c r="Q427"/>
  <c r="O427"/>
  <c r="P427" s="1"/>
  <c r="M427"/>
  <c r="N427" s="1"/>
  <c r="K427"/>
  <c r="L427" s="1"/>
  <c r="D375"/>
  <c r="Q372"/>
  <c r="O372"/>
  <c r="P372" s="1"/>
  <c r="M372"/>
  <c r="N372" s="1"/>
  <c r="K372"/>
  <c r="L372" s="1"/>
  <c r="Q371"/>
  <c r="O371"/>
  <c r="P371" s="1"/>
  <c r="M371"/>
  <c r="N371" s="1"/>
  <c r="K371"/>
  <c r="L371" s="1"/>
  <c r="Q370"/>
  <c r="R370" s="1"/>
  <c r="O370"/>
  <c r="M370"/>
  <c r="K370"/>
  <c r="Q369"/>
  <c r="R369" s="1"/>
  <c r="O369"/>
  <c r="M369"/>
  <c r="K369"/>
  <c r="Q368"/>
  <c r="R368" s="1"/>
  <c r="O368"/>
  <c r="M368"/>
  <c r="K368"/>
  <c r="Q367"/>
  <c r="S367" s="1"/>
  <c r="O367"/>
  <c r="M367"/>
  <c r="K367"/>
  <c r="Q366"/>
  <c r="R366" s="1"/>
  <c r="O366"/>
  <c r="M366"/>
  <c r="K366"/>
  <c r="Q365"/>
  <c r="R365" s="1"/>
  <c r="O365"/>
  <c r="M365"/>
  <c r="K365"/>
  <c r="Q364"/>
  <c r="S364" s="1"/>
  <c r="O364"/>
  <c r="M364"/>
  <c r="K364"/>
  <c r="Q363"/>
  <c r="S363" s="1"/>
  <c r="O363"/>
  <c r="M363"/>
  <c r="K363"/>
  <c r="Q362"/>
  <c r="R362" s="1"/>
  <c r="O362"/>
  <c r="M362"/>
  <c r="K362"/>
  <c r="Q361"/>
  <c r="R361" s="1"/>
  <c r="O361"/>
  <c r="M361"/>
  <c r="K361"/>
  <c r="Q360"/>
  <c r="R360" s="1"/>
  <c r="O360"/>
  <c r="M360"/>
  <c r="K360"/>
  <c r="Q359"/>
  <c r="R359" s="1"/>
  <c r="O359"/>
  <c r="M359"/>
  <c r="K359"/>
  <c r="W358"/>
  <c r="Q358"/>
  <c r="R358" s="1"/>
  <c r="O358"/>
  <c r="M358"/>
  <c r="K358"/>
  <c r="X357"/>
  <c r="Q357"/>
  <c r="R357" s="1"/>
  <c r="O357"/>
  <c r="M357"/>
  <c r="K357"/>
  <c r="X356"/>
  <c r="Q356"/>
  <c r="R356" s="1"/>
  <c r="O356"/>
  <c r="M356"/>
  <c r="K356"/>
  <c r="X355"/>
  <c r="Q355"/>
  <c r="R355" s="1"/>
  <c r="O355"/>
  <c r="M355"/>
  <c r="K355"/>
  <c r="X354"/>
  <c r="Q354"/>
  <c r="S354" s="1"/>
  <c r="O354"/>
  <c r="M354"/>
  <c r="K354"/>
  <c r="X353"/>
  <c r="Q353"/>
  <c r="R353" s="1"/>
  <c r="O353"/>
  <c r="M353"/>
  <c r="K353"/>
  <c r="X352"/>
  <c r="Q352"/>
  <c r="R352" s="1"/>
  <c r="O352"/>
  <c r="M352"/>
  <c r="K352"/>
  <c r="X351"/>
  <c r="Q351"/>
  <c r="R351" s="1"/>
  <c r="O351"/>
  <c r="M351"/>
  <c r="K351"/>
  <c r="X350"/>
  <c r="Q350"/>
  <c r="R350" s="1"/>
  <c r="O350"/>
  <c r="M350"/>
  <c r="K350"/>
  <c r="X349"/>
  <c r="Q349"/>
  <c r="S349" s="1"/>
  <c r="O349"/>
  <c r="M349"/>
  <c r="K349"/>
  <c r="Q348"/>
  <c r="S348" s="1"/>
  <c r="O348"/>
  <c r="M348"/>
  <c r="K348"/>
  <c r="Q347"/>
  <c r="R347" s="1"/>
  <c r="O347"/>
  <c r="M347"/>
  <c r="K347"/>
  <c r="Q346"/>
  <c r="O346"/>
  <c r="P346" s="1"/>
  <c r="M346"/>
  <c r="N346" s="1"/>
  <c r="K346"/>
  <c r="L346" s="1"/>
  <c r="D294"/>
  <c r="Q291"/>
  <c r="O291"/>
  <c r="P291" s="1"/>
  <c r="M291"/>
  <c r="N291" s="1"/>
  <c r="K291"/>
  <c r="L291" s="1"/>
  <c r="Q290"/>
  <c r="O290"/>
  <c r="P290" s="1"/>
  <c r="M290"/>
  <c r="N290" s="1"/>
  <c r="K290"/>
  <c r="L290" s="1"/>
  <c r="Q289"/>
  <c r="R289" s="1"/>
  <c r="O289"/>
  <c r="M289"/>
  <c r="K289"/>
  <c r="Q288"/>
  <c r="R288" s="1"/>
  <c r="O288"/>
  <c r="M288"/>
  <c r="K288"/>
  <c r="Q287"/>
  <c r="R287" s="1"/>
  <c r="O287"/>
  <c r="M287"/>
  <c r="K287"/>
  <c r="Q286"/>
  <c r="S286" s="1"/>
  <c r="O286"/>
  <c r="M286"/>
  <c r="K286"/>
  <c r="Q285"/>
  <c r="S285" s="1"/>
  <c r="O285"/>
  <c r="M285"/>
  <c r="K285"/>
  <c r="Q284"/>
  <c r="R284" s="1"/>
  <c r="O284"/>
  <c r="M284"/>
  <c r="K284"/>
  <c r="Q283"/>
  <c r="R283" s="1"/>
  <c r="O283"/>
  <c r="M283"/>
  <c r="K283"/>
  <c r="Q282"/>
  <c r="R282" s="1"/>
  <c r="O282"/>
  <c r="M282"/>
  <c r="K282"/>
  <c r="Q281"/>
  <c r="R281" s="1"/>
  <c r="O281"/>
  <c r="M281"/>
  <c r="K281"/>
  <c r="Q280"/>
  <c r="R280" s="1"/>
  <c r="O280"/>
  <c r="M280"/>
  <c r="K280"/>
  <c r="Q279"/>
  <c r="R279" s="1"/>
  <c r="O279"/>
  <c r="M279"/>
  <c r="K279"/>
  <c r="Q278"/>
  <c r="R278" s="1"/>
  <c r="O278"/>
  <c r="M278"/>
  <c r="K278"/>
  <c r="W277"/>
  <c r="Q277"/>
  <c r="R277" s="1"/>
  <c r="O277"/>
  <c r="M277"/>
  <c r="K277"/>
  <c r="X276"/>
  <c r="Q276"/>
  <c r="R276" s="1"/>
  <c r="O276"/>
  <c r="M276"/>
  <c r="K276"/>
  <c r="X275"/>
  <c r="Q275"/>
  <c r="R275" s="1"/>
  <c r="O275"/>
  <c r="M275"/>
  <c r="K275"/>
  <c r="X274"/>
  <c r="Q274"/>
  <c r="R274" s="1"/>
  <c r="O274"/>
  <c r="M274"/>
  <c r="K274"/>
  <c r="X273"/>
  <c r="Q273"/>
  <c r="R273" s="1"/>
  <c r="O273"/>
  <c r="M273"/>
  <c r="K273"/>
  <c r="X272"/>
  <c r="Q272"/>
  <c r="R272" s="1"/>
  <c r="O272"/>
  <c r="M272"/>
  <c r="K272"/>
  <c r="X271"/>
  <c r="Q271"/>
  <c r="R271" s="1"/>
  <c r="O271"/>
  <c r="M271"/>
  <c r="K271"/>
  <c r="X270"/>
  <c r="Q270"/>
  <c r="R270" s="1"/>
  <c r="O270"/>
  <c r="M270"/>
  <c r="K270"/>
  <c r="X269"/>
  <c r="Q269"/>
  <c r="R269" s="1"/>
  <c r="O269"/>
  <c r="M269"/>
  <c r="K269"/>
  <c r="X268"/>
  <c r="Q268"/>
  <c r="R268" s="1"/>
  <c r="O268"/>
  <c r="M268"/>
  <c r="K268"/>
  <c r="Q267"/>
  <c r="R267" s="1"/>
  <c r="O267"/>
  <c r="M267"/>
  <c r="K267"/>
  <c r="Q266"/>
  <c r="S266" s="1"/>
  <c r="O266"/>
  <c r="M266"/>
  <c r="K266"/>
  <c r="Q265"/>
  <c r="O265"/>
  <c r="P265" s="1"/>
  <c r="M265"/>
  <c r="N265" s="1"/>
  <c r="K265"/>
  <c r="L265" s="1"/>
  <c r="D213"/>
  <c r="Q210"/>
  <c r="O210"/>
  <c r="P210" s="1"/>
  <c r="M210"/>
  <c r="N210" s="1"/>
  <c r="K210"/>
  <c r="L210" s="1"/>
  <c r="Q209"/>
  <c r="O209"/>
  <c r="P209" s="1"/>
  <c r="M209"/>
  <c r="N209" s="1"/>
  <c r="K209"/>
  <c r="L209" s="1"/>
  <c r="Q208"/>
  <c r="R208" s="1"/>
  <c r="O208"/>
  <c r="M208"/>
  <c r="K208"/>
  <c r="Q207"/>
  <c r="S207" s="1"/>
  <c r="O207"/>
  <c r="M207"/>
  <c r="K207"/>
  <c r="Q206"/>
  <c r="R206" s="1"/>
  <c r="O206"/>
  <c r="M206"/>
  <c r="K206"/>
  <c r="Q205"/>
  <c r="R205" s="1"/>
  <c r="O205"/>
  <c r="M205"/>
  <c r="K205"/>
  <c r="Q204"/>
  <c r="R204" s="1"/>
  <c r="O204"/>
  <c r="M204"/>
  <c r="K204"/>
  <c r="Q203"/>
  <c r="R203" s="1"/>
  <c r="O203"/>
  <c r="M203"/>
  <c r="K203"/>
  <c r="Q202"/>
  <c r="R202" s="1"/>
  <c r="O202"/>
  <c r="M202"/>
  <c r="K202"/>
  <c r="Q201"/>
  <c r="R201" s="1"/>
  <c r="O201"/>
  <c r="M201"/>
  <c r="K201"/>
  <c r="Q200"/>
  <c r="S200" s="1"/>
  <c r="O200"/>
  <c r="M200"/>
  <c r="K200"/>
  <c r="Q199"/>
  <c r="S199" s="1"/>
  <c r="O199"/>
  <c r="M199"/>
  <c r="K199"/>
  <c r="Q198"/>
  <c r="R198" s="1"/>
  <c r="O198"/>
  <c r="M198"/>
  <c r="K198"/>
  <c r="Q197"/>
  <c r="R197" s="1"/>
  <c r="O197"/>
  <c r="M197"/>
  <c r="K197"/>
  <c r="W196"/>
  <c r="Q196"/>
  <c r="R196" s="1"/>
  <c r="O196"/>
  <c r="M196"/>
  <c r="K196"/>
  <c r="X195"/>
  <c r="Q195"/>
  <c r="R195" s="1"/>
  <c r="O195"/>
  <c r="M195"/>
  <c r="K195"/>
  <c r="X194"/>
  <c r="Q194"/>
  <c r="R194" s="1"/>
  <c r="O194"/>
  <c r="M194"/>
  <c r="K194"/>
  <c r="X193"/>
  <c r="Q193"/>
  <c r="R193" s="1"/>
  <c r="O193"/>
  <c r="M193"/>
  <c r="K193"/>
  <c r="X192"/>
  <c r="Q192"/>
  <c r="R192" s="1"/>
  <c r="O192"/>
  <c r="M192"/>
  <c r="K192"/>
  <c r="X191"/>
  <c r="Q191"/>
  <c r="R191" s="1"/>
  <c r="O191"/>
  <c r="M191"/>
  <c r="K191"/>
  <c r="X190"/>
  <c r="Q190"/>
  <c r="R190" s="1"/>
  <c r="O190"/>
  <c r="M190"/>
  <c r="K190"/>
  <c r="X189"/>
  <c r="Q189"/>
  <c r="R189" s="1"/>
  <c r="O189"/>
  <c r="M189"/>
  <c r="K189"/>
  <c r="X188"/>
  <c r="Q188"/>
  <c r="R188" s="1"/>
  <c r="O188"/>
  <c r="M188"/>
  <c r="K188"/>
  <c r="X187"/>
  <c r="Q187"/>
  <c r="R187" s="1"/>
  <c r="O187"/>
  <c r="M187"/>
  <c r="K187"/>
  <c r="Q186"/>
  <c r="R186" s="1"/>
  <c r="O186"/>
  <c r="M186"/>
  <c r="K186"/>
  <c r="Q185"/>
  <c r="R185" s="1"/>
  <c r="O185"/>
  <c r="M185"/>
  <c r="K185"/>
  <c r="Q184"/>
  <c r="O184"/>
  <c r="P184" s="1"/>
  <c r="M184"/>
  <c r="N184" s="1"/>
  <c r="K184"/>
  <c r="L184" s="1"/>
  <c r="D132"/>
  <c r="Q129"/>
  <c r="O129"/>
  <c r="P129" s="1"/>
  <c r="M129"/>
  <c r="N129" s="1"/>
  <c r="K129"/>
  <c r="L129" s="1"/>
  <c r="Q128"/>
  <c r="O128"/>
  <c r="P128" s="1"/>
  <c r="M128"/>
  <c r="N128" s="1"/>
  <c r="K128"/>
  <c r="L128" s="1"/>
  <c r="Q127"/>
  <c r="R127" s="1"/>
  <c r="O127"/>
  <c r="M127"/>
  <c r="K127"/>
  <c r="Q126"/>
  <c r="R126" s="1"/>
  <c r="O126"/>
  <c r="M126"/>
  <c r="K126"/>
  <c r="Q125"/>
  <c r="R125" s="1"/>
  <c r="O125"/>
  <c r="M125"/>
  <c r="K125"/>
  <c r="Q124"/>
  <c r="R124" s="1"/>
  <c r="O124"/>
  <c r="M124"/>
  <c r="K124"/>
  <c r="Q123"/>
  <c r="R123" s="1"/>
  <c r="O123"/>
  <c r="M123"/>
  <c r="K123"/>
  <c r="Q122"/>
  <c r="R122" s="1"/>
  <c r="O122"/>
  <c r="M122"/>
  <c r="K122"/>
  <c r="Q121"/>
  <c r="S121" s="1"/>
  <c r="O121"/>
  <c r="M121"/>
  <c r="K121"/>
  <c r="Q120"/>
  <c r="R120" s="1"/>
  <c r="O120"/>
  <c r="M120"/>
  <c r="K120"/>
  <c r="Q119"/>
  <c r="R119" s="1"/>
  <c r="O119"/>
  <c r="M119"/>
  <c r="K119"/>
  <c r="Q118"/>
  <c r="S118" s="1"/>
  <c r="O118"/>
  <c r="M118"/>
  <c r="K118"/>
  <c r="Q117"/>
  <c r="R117" s="1"/>
  <c r="O117"/>
  <c r="M117"/>
  <c r="K117"/>
  <c r="Q116"/>
  <c r="R116" s="1"/>
  <c r="O116"/>
  <c r="M116"/>
  <c r="K116"/>
  <c r="W115"/>
  <c r="Q115"/>
  <c r="R115" s="1"/>
  <c r="O115"/>
  <c r="M115"/>
  <c r="K115"/>
  <c r="X114"/>
  <c r="Q114"/>
  <c r="S114" s="1"/>
  <c r="O114"/>
  <c r="M114"/>
  <c r="K114"/>
  <c r="X113"/>
  <c r="Q113"/>
  <c r="R113" s="1"/>
  <c r="O113"/>
  <c r="M113"/>
  <c r="K113"/>
  <c r="X112"/>
  <c r="Q112"/>
  <c r="O112"/>
  <c r="M112"/>
  <c r="K112"/>
  <c r="X111"/>
  <c r="Q111"/>
  <c r="R111" s="1"/>
  <c r="O111"/>
  <c r="M111"/>
  <c r="K111"/>
  <c r="X110"/>
  <c r="Q110"/>
  <c r="O110"/>
  <c r="M110"/>
  <c r="K110"/>
  <c r="X109"/>
  <c r="Q109"/>
  <c r="R109" s="1"/>
  <c r="O109"/>
  <c r="M109"/>
  <c r="K109"/>
  <c r="X108"/>
  <c r="Q108"/>
  <c r="R108" s="1"/>
  <c r="O108"/>
  <c r="M108"/>
  <c r="K108"/>
  <c r="X107"/>
  <c r="Q107"/>
  <c r="R107" s="1"/>
  <c r="O107"/>
  <c r="M107"/>
  <c r="K107"/>
  <c r="X106"/>
  <c r="Q106"/>
  <c r="R106" s="1"/>
  <c r="O106"/>
  <c r="M106"/>
  <c r="K106"/>
  <c r="Q105"/>
  <c r="R105" s="1"/>
  <c r="O105"/>
  <c r="M105"/>
  <c r="K105"/>
  <c r="Q104"/>
  <c r="R104" s="1"/>
  <c r="O104"/>
  <c r="M104"/>
  <c r="K104"/>
  <c r="Q103"/>
  <c r="O103"/>
  <c r="P103" s="1"/>
  <c r="M103"/>
  <c r="N103" s="1"/>
  <c r="K103"/>
  <c r="L103" s="1"/>
  <c r="D51"/>
  <c r="Q48"/>
  <c r="O48"/>
  <c r="P48" s="1"/>
  <c r="M48"/>
  <c r="N48" s="1"/>
  <c r="K48"/>
  <c r="L48" s="1"/>
  <c r="Q47"/>
  <c r="O47"/>
  <c r="P47" s="1"/>
  <c r="M47"/>
  <c r="N47" s="1"/>
  <c r="K47"/>
  <c r="L47" s="1"/>
  <c r="Q46"/>
  <c r="O46"/>
  <c r="P46" s="1"/>
  <c r="M46"/>
  <c r="N46" s="1"/>
  <c r="K46"/>
  <c r="L46" s="1"/>
  <c r="Q45"/>
  <c r="O45"/>
  <c r="P45" s="1"/>
  <c r="M45"/>
  <c r="N45" s="1"/>
  <c r="K45"/>
  <c r="L45" s="1"/>
  <c r="Q44"/>
  <c r="O44"/>
  <c r="P44" s="1"/>
  <c r="M44"/>
  <c r="N44" s="1"/>
  <c r="K44"/>
  <c r="L44" s="1"/>
  <c r="Q43"/>
  <c r="O43"/>
  <c r="P43" s="1"/>
  <c r="M43"/>
  <c r="N43" s="1"/>
  <c r="K43"/>
  <c r="L43" s="1"/>
  <c r="Q42"/>
  <c r="O42"/>
  <c r="P42" s="1"/>
  <c r="M42"/>
  <c r="N42" s="1"/>
  <c r="K42"/>
  <c r="L42" s="1"/>
  <c r="Q41"/>
  <c r="O41"/>
  <c r="P41" s="1"/>
  <c r="M41"/>
  <c r="N41" s="1"/>
  <c r="K41"/>
  <c r="L41" s="1"/>
  <c r="Q40"/>
  <c r="O40"/>
  <c r="P40" s="1"/>
  <c r="M40"/>
  <c r="N40" s="1"/>
  <c r="K40"/>
  <c r="L40" s="1"/>
  <c r="Q39"/>
  <c r="O39"/>
  <c r="P39" s="1"/>
  <c r="M39"/>
  <c r="N39" s="1"/>
  <c r="K39"/>
  <c r="L39" s="1"/>
  <c r="Q38"/>
  <c r="O38"/>
  <c r="P38" s="1"/>
  <c r="M38"/>
  <c r="N38" s="1"/>
  <c r="K38"/>
  <c r="L38" s="1"/>
  <c r="Q37"/>
  <c r="O37"/>
  <c r="P37" s="1"/>
  <c r="M37"/>
  <c r="N37" s="1"/>
  <c r="K37"/>
  <c r="L37" s="1"/>
  <c r="Q36"/>
  <c r="O36"/>
  <c r="P36" s="1"/>
  <c r="M36"/>
  <c r="N36" s="1"/>
  <c r="K36"/>
  <c r="L36" s="1"/>
  <c r="Q35"/>
  <c r="O35"/>
  <c r="P35" s="1"/>
  <c r="M35"/>
  <c r="N35" s="1"/>
  <c r="K35"/>
  <c r="L35" s="1"/>
  <c r="W34"/>
  <c r="Q34"/>
  <c r="O34"/>
  <c r="P34" s="1"/>
  <c r="M34"/>
  <c r="N34" s="1"/>
  <c r="K34"/>
  <c r="L34" s="1"/>
  <c r="X33"/>
  <c r="Q33"/>
  <c r="O33"/>
  <c r="P33" s="1"/>
  <c r="M33"/>
  <c r="N33" s="1"/>
  <c r="K33"/>
  <c r="L33" s="1"/>
  <c r="X32"/>
  <c r="Q32"/>
  <c r="O32"/>
  <c r="P32" s="1"/>
  <c r="M32"/>
  <c r="N32" s="1"/>
  <c r="K32"/>
  <c r="L32" s="1"/>
  <c r="X31"/>
  <c r="Q31"/>
  <c r="O31"/>
  <c r="P31" s="1"/>
  <c r="M31"/>
  <c r="N31" s="1"/>
  <c r="K31"/>
  <c r="L31" s="1"/>
  <c r="X30"/>
  <c r="Q30"/>
  <c r="O30"/>
  <c r="P30" s="1"/>
  <c r="M30"/>
  <c r="N30" s="1"/>
  <c r="K30"/>
  <c r="L30" s="1"/>
  <c r="X29"/>
  <c r="Q29"/>
  <c r="O29"/>
  <c r="P29" s="1"/>
  <c r="M29"/>
  <c r="N29" s="1"/>
  <c r="K29"/>
  <c r="L29" s="1"/>
  <c r="X28"/>
  <c r="Q28"/>
  <c r="O28"/>
  <c r="P28" s="1"/>
  <c r="M28"/>
  <c r="N28" s="1"/>
  <c r="K28"/>
  <c r="L28" s="1"/>
  <c r="X27"/>
  <c r="Q27"/>
  <c r="O27"/>
  <c r="P27" s="1"/>
  <c r="M27"/>
  <c r="N27" s="1"/>
  <c r="K27"/>
  <c r="L27" s="1"/>
  <c r="X26"/>
  <c r="Q26"/>
  <c r="O26"/>
  <c r="P26" s="1"/>
  <c r="M26"/>
  <c r="N26" s="1"/>
  <c r="K26"/>
  <c r="L26" s="1"/>
  <c r="X25"/>
  <c r="Q25"/>
  <c r="O25"/>
  <c r="P25" s="1"/>
  <c r="M25"/>
  <c r="N25" s="1"/>
  <c r="K25"/>
  <c r="L25" s="1"/>
  <c r="Q24"/>
  <c r="O24"/>
  <c r="P24" s="1"/>
  <c r="M24"/>
  <c r="N24" s="1"/>
  <c r="K24"/>
  <c r="L24" s="1"/>
  <c r="Q23"/>
  <c r="O23"/>
  <c r="P23" s="1"/>
  <c r="M23"/>
  <c r="N23" s="1"/>
  <c r="K23"/>
  <c r="L23" s="1"/>
  <c r="Q22"/>
  <c r="O22"/>
  <c r="P22" s="1"/>
  <c r="M22"/>
  <c r="N22" s="1"/>
  <c r="K22"/>
  <c r="L22" s="1"/>
  <c r="F95" i="7"/>
  <c r="I111"/>
  <c r="J110"/>
  <c r="J109"/>
  <c r="J108"/>
  <c r="J107"/>
  <c r="J106"/>
  <c r="J105"/>
  <c r="J104"/>
  <c r="J103"/>
  <c r="J102"/>
  <c r="J111" s="1"/>
  <c r="C111"/>
  <c r="D110"/>
  <c r="D109"/>
  <c r="D108"/>
  <c r="D107"/>
  <c r="D106"/>
  <c r="D105"/>
  <c r="D104"/>
  <c r="D103"/>
  <c r="D102"/>
  <c r="T620" i="21" l="1"/>
  <c r="T624"/>
  <c r="T766" i="18"/>
  <c r="T770"/>
  <c r="R509"/>
  <c r="J657"/>
  <c r="J658" s="1"/>
  <c r="R517"/>
  <c r="R520"/>
  <c r="T516"/>
  <c r="S678"/>
  <c r="R114"/>
  <c r="T678"/>
  <c r="T681"/>
  <c r="T349"/>
  <c r="T357"/>
  <c r="T279"/>
  <c r="S359"/>
  <c r="T513"/>
  <c r="R689"/>
  <c r="T282"/>
  <c r="T359"/>
  <c r="T685"/>
  <c r="S117"/>
  <c r="T185"/>
  <c r="S357"/>
  <c r="T759"/>
  <c r="T202"/>
  <c r="T204"/>
  <c r="T274"/>
  <c r="R286"/>
  <c r="T366"/>
  <c r="T451"/>
  <c r="T510"/>
  <c r="T523"/>
  <c r="S524"/>
  <c r="R606"/>
  <c r="R207"/>
  <c r="S352"/>
  <c r="X439"/>
  <c r="R692"/>
  <c r="S765"/>
  <c r="T205"/>
  <c r="S279"/>
  <c r="S523"/>
  <c r="T688"/>
  <c r="S274"/>
  <c r="R348"/>
  <c r="S368"/>
  <c r="T272"/>
  <c r="T511"/>
  <c r="T600"/>
  <c r="R285"/>
  <c r="R354"/>
  <c r="T530"/>
  <c r="T532"/>
  <c r="S115"/>
  <c r="T365"/>
  <c r="T603"/>
  <c r="S687"/>
  <c r="S752"/>
  <c r="T763"/>
  <c r="S106"/>
  <c r="R118"/>
  <c r="T601"/>
  <c r="S755"/>
  <c r="R349"/>
  <c r="R364"/>
  <c r="T675"/>
  <c r="S753"/>
  <c r="S756"/>
  <c r="S759"/>
  <c r="R121"/>
  <c r="S275"/>
  <c r="S356"/>
  <c r="S360"/>
  <c r="R434"/>
  <c r="R437"/>
  <c r="J414"/>
  <c r="J415" s="1"/>
  <c r="S52" i="20"/>
  <c r="J802" i="18"/>
  <c r="J803" s="1"/>
  <c r="G802"/>
  <c r="G803" s="1"/>
  <c r="J721"/>
  <c r="J722" s="1"/>
  <c r="H657"/>
  <c r="H658" s="1"/>
  <c r="I478"/>
  <c r="I479" s="1"/>
  <c r="I397"/>
  <c r="I398" s="1"/>
  <c r="J171"/>
  <c r="J172" s="1"/>
  <c r="J154"/>
  <c r="J155" s="1"/>
  <c r="T368" i="21"/>
  <c r="J75" i="18"/>
  <c r="J237"/>
  <c r="J318"/>
  <c r="J480"/>
  <c r="J497"/>
  <c r="J561"/>
  <c r="J642"/>
  <c r="J740"/>
  <c r="J821"/>
  <c r="J92"/>
  <c r="I156"/>
  <c r="I237"/>
  <c r="I318"/>
  <c r="I335"/>
  <c r="I561"/>
  <c r="I578"/>
  <c r="I642"/>
  <c r="I659"/>
  <c r="I723"/>
  <c r="I740"/>
  <c r="I804"/>
  <c r="I92"/>
  <c r="H156"/>
  <c r="H237"/>
  <c r="H318"/>
  <c r="H335"/>
  <c r="H399"/>
  <c r="H416"/>
  <c r="H480"/>
  <c r="H497"/>
  <c r="H578"/>
  <c r="H740"/>
  <c r="H804"/>
  <c r="H821"/>
  <c r="T707" i="21"/>
  <c r="H92" i="18"/>
  <c r="G156"/>
  <c r="G173"/>
  <c r="G237"/>
  <c r="G254"/>
  <c r="G318"/>
  <c r="G335"/>
  <c r="G399"/>
  <c r="G416"/>
  <c r="G480"/>
  <c r="G497"/>
  <c r="G561"/>
  <c r="G578"/>
  <c r="G642"/>
  <c r="G659"/>
  <c r="G723"/>
  <c r="G821"/>
  <c r="T804" i="21"/>
  <c r="T642"/>
  <c r="T124"/>
  <c r="T193"/>
  <c r="T209"/>
  <c r="T133"/>
  <c r="T370"/>
  <c r="T636"/>
  <c r="T555" i="20"/>
  <c r="T720" i="21"/>
  <c r="S558"/>
  <c r="T300"/>
  <c r="T716"/>
  <c r="R192"/>
  <c r="T292"/>
  <c r="T374"/>
  <c r="T552"/>
  <c r="T449"/>
  <c r="T705"/>
  <c r="R24" i="20"/>
  <c r="T128" i="21"/>
  <c r="T216"/>
  <c r="T372"/>
  <c r="T212"/>
  <c r="T385"/>
  <c r="T366"/>
  <c r="T376"/>
  <c r="R302"/>
  <c r="T113"/>
  <c r="S116"/>
  <c r="T121"/>
  <c r="S128"/>
  <c r="S213"/>
  <c r="T287"/>
  <c r="T299"/>
  <c r="T378"/>
  <c r="T470"/>
  <c r="I500"/>
  <c r="I501" s="1"/>
  <c r="I502" s="1"/>
  <c r="T533"/>
  <c r="T534"/>
  <c r="R557"/>
  <c r="T617"/>
  <c r="S710"/>
  <c r="T725"/>
  <c r="R787"/>
  <c r="T789"/>
  <c r="S790"/>
  <c r="T793"/>
  <c r="S794"/>
  <c r="T797"/>
  <c r="S798"/>
  <c r="S805"/>
  <c r="T806"/>
  <c r="I890"/>
  <c r="T114"/>
  <c r="R128"/>
  <c r="R131"/>
  <c r="S193"/>
  <c r="S210"/>
  <c r="T215"/>
  <c r="S300"/>
  <c r="R364"/>
  <c r="T367"/>
  <c r="T371"/>
  <c r="T375"/>
  <c r="T379"/>
  <c r="T381"/>
  <c r="T384"/>
  <c r="S462"/>
  <c r="T471"/>
  <c r="J519"/>
  <c r="J520" s="1"/>
  <c r="J521" s="1"/>
  <c r="S538"/>
  <c r="T541"/>
  <c r="S542"/>
  <c r="S549"/>
  <c r="T554"/>
  <c r="T618"/>
  <c r="T621"/>
  <c r="T625"/>
  <c r="T629"/>
  <c r="T630"/>
  <c r="T632"/>
  <c r="R635"/>
  <c r="J689"/>
  <c r="J690" s="1"/>
  <c r="J691" s="1"/>
  <c r="T704"/>
  <c r="T708"/>
  <c r="S717"/>
  <c r="T723"/>
  <c r="S806"/>
  <c r="T37"/>
  <c r="R642"/>
  <c r="X714"/>
  <c r="S799"/>
  <c r="J886"/>
  <c r="J905"/>
  <c r="T387"/>
  <c r="T116"/>
  <c r="T213"/>
  <c r="T364"/>
  <c r="S449"/>
  <c r="T462"/>
  <c r="T465"/>
  <c r="T468"/>
  <c r="S535"/>
  <c r="T538"/>
  <c r="S539"/>
  <c r="T542"/>
  <c r="S543"/>
  <c r="T547"/>
  <c r="S552"/>
  <c r="T622"/>
  <c r="T626"/>
  <c r="T710"/>
  <c r="T717"/>
  <c r="S720"/>
  <c r="T788"/>
  <c r="S23"/>
  <c r="T26"/>
  <c r="R133"/>
  <c r="T192"/>
  <c r="T207"/>
  <c r="G264"/>
  <c r="G265" s="1"/>
  <c r="G266" s="1"/>
  <c r="T278"/>
  <c r="T289"/>
  <c r="T293"/>
  <c r="G434"/>
  <c r="G435" s="1"/>
  <c r="G436" s="1"/>
  <c r="T450"/>
  <c r="T451"/>
  <c r="T452"/>
  <c r="T453"/>
  <c r="T454"/>
  <c r="T455"/>
  <c r="T456"/>
  <c r="T457"/>
  <c r="T458"/>
  <c r="T459"/>
  <c r="S562"/>
  <c r="T553"/>
  <c r="S617"/>
  <c r="S732"/>
  <c r="T721"/>
  <c r="T795"/>
  <c r="T799"/>
  <c r="T44"/>
  <c r="T108"/>
  <c r="T110"/>
  <c r="S113"/>
  <c r="T118"/>
  <c r="T120"/>
  <c r="S121"/>
  <c r="T126"/>
  <c r="T129"/>
  <c r="G160"/>
  <c r="G161" s="1"/>
  <c r="G162" s="1"/>
  <c r="S293"/>
  <c r="R296"/>
  <c r="T365"/>
  <c r="T369"/>
  <c r="T373"/>
  <c r="R383"/>
  <c r="S450"/>
  <c r="S451"/>
  <c r="S452"/>
  <c r="S453"/>
  <c r="S454"/>
  <c r="S455"/>
  <c r="S456"/>
  <c r="S457"/>
  <c r="S458"/>
  <c r="S459"/>
  <c r="T535"/>
  <c r="T539"/>
  <c r="T543"/>
  <c r="T545"/>
  <c r="S553"/>
  <c r="I604"/>
  <c r="I605" s="1"/>
  <c r="I606" s="1"/>
  <c r="T637"/>
  <c r="S707"/>
  <c r="T712"/>
  <c r="S721"/>
  <c r="S789"/>
  <c r="X34"/>
  <c r="I75"/>
  <c r="I76" s="1"/>
  <c r="I77" s="1"/>
  <c r="T127"/>
  <c r="I179"/>
  <c r="I180" s="1"/>
  <c r="I181" s="1"/>
  <c r="X204"/>
  <c r="T208"/>
  <c r="S212"/>
  <c r="R283"/>
  <c r="R287"/>
  <c r="R299"/>
  <c r="I330"/>
  <c r="I331" s="1"/>
  <c r="I332" s="1"/>
  <c r="S366"/>
  <c r="S370"/>
  <c r="S374"/>
  <c r="S378"/>
  <c r="T460"/>
  <c r="S470"/>
  <c r="R548"/>
  <c r="T619"/>
  <c r="T640"/>
  <c r="T703"/>
  <c r="T706"/>
  <c r="R707"/>
  <c r="T713"/>
  <c r="T722"/>
  <c r="T724"/>
  <c r="S725"/>
  <c r="T792"/>
  <c r="S793"/>
  <c r="T796"/>
  <c r="S797"/>
  <c r="T801"/>
  <c r="S804"/>
  <c r="R808"/>
  <c r="G840"/>
  <c r="G841" s="1"/>
  <c r="G842" s="1"/>
  <c r="H875"/>
  <c r="T36"/>
  <c r="T28"/>
  <c r="R28"/>
  <c r="T40"/>
  <c r="R36"/>
  <c r="R24"/>
  <c r="R32"/>
  <c r="S33"/>
  <c r="T41"/>
  <c r="R46"/>
  <c r="T29"/>
  <c r="R42"/>
  <c r="R44"/>
  <c r="R22"/>
  <c r="R38"/>
  <c r="R40"/>
  <c r="T48"/>
  <c r="R48"/>
  <c r="S31"/>
  <c r="T31"/>
  <c r="R727"/>
  <c r="S727"/>
  <c r="T727"/>
  <c r="R33"/>
  <c r="T218"/>
  <c r="R728"/>
  <c r="T813"/>
  <c r="S532"/>
  <c r="T532"/>
  <c r="R532"/>
  <c r="R47"/>
  <c r="S47"/>
  <c r="T47"/>
  <c r="R277"/>
  <c r="S277"/>
  <c r="R472"/>
  <c r="R702"/>
  <c r="S25"/>
  <c r="R31"/>
  <c r="R107"/>
  <c r="R388"/>
  <c r="S107"/>
  <c r="T107"/>
  <c r="R132"/>
  <c r="S132"/>
  <c r="T132"/>
  <c r="R43"/>
  <c r="S43"/>
  <c r="T43"/>
  <c r="R303"/>
  <c r="S303"/>
  <c r="T303"/>
  <c r="S473"/>
  <c r="T473"/>
  <c r="R473"/>
  <c r="T302"/>
  <c r="R643"/>
  <c r="T23"/>
  <c r="S29"/>
  <c r="S32"/>
  <c r="R34"/>
  <c r="S46"/>
  <c r="S387"/>
  <c r="T558"/>
  <c r="R812"/>
  <c r="R362"/>
  <c r="S362"/>
  <c r="T362"/>
  <c r="S22"/>
  <c r="T22"/>
  <c r="R39"/>
  <c r="S39"/>
  <c r="T39"/>
  <c r="R218"/>
  <c r="S218"/>
  <c r="S557"/>
  <c r="T557"/>
  <c r="S787"/>
  <c r="T787"/>
  <c r="S42"/>
  <c r="S302"/>
  <c r="R30"/>
  <c r="S30"/>
  <c r="T30"/>
  <c r="R35"/>
  <c r="S35"/>
  <c r="T35"/>
  <c r="S728"/>
  <c r="T728"/>
  <c r="R25"/>
  <c r="R27"/>
  <c r="S38"/>
  <c r="T45"/>
  <c r="R217"/>
  <c r="R447"/>
  <c r="R813"/>
  <c r="T472"/>
  <c r="T643"/>
  <c r="S647"/>
  <c r="T702"/>
  <c r="I871"/>
  <c r="I911"/>
  <c r="R27" i="20"/>
  <c r="S28"/>
  <c r="T725"/>
  <c r="R23" i="21"/>
  <c r="S26"/>
  <c r="R29"/>
  <c r="S34"/>
  <c r="S37"/>
  <c r="S41"/>
  <c r="S45"/>
  <c r="R124"/>
  <c r="R208"/>
  <c r="T210"/>
  <c r="R216"/>
  <c r="G245"/>
  <c r="G246" s="1"/>
  <c r="G247" s="1"/>
  <c r="R292"/>
  <c r="T294"/>
  <c r="R300"/>
  <c r="H330"/>
  <c r="H331" s="1"/>
  <c r="H332" s="1"/>
  <c r="G349"/>
  <c r="G350" s="1"/>
  <c r="G351" s="1"/>
  <c r="R365"/>
  <c r="R366"/>
  <c r="R367"/>
  <c r="R368"/>
  <c r="R369"/>
  <c r="R370"/>
  <c r="R371"/>
  <c r="R372"/>
  <c r="R373"/>
  <c r="R374"/>
  <c r="R376"/>
  <c r="R384"/>
  <c r="R387"/>
  <c r="H434"/>
  <c r="H435" s="1"/>
  <c r="H436" s="1"/>
  <c r="R449"/>
  <c r="R460"/>
  <c r="R468"/>
  <c r="S472"/>
  <c r="J500"/>
  <c r="J501" s="1"/>
  <c r="J502" s="1"/>
  <c r="I519"/>
  <c r="I520" s="1"/>
  <c r="I521" s="1"/>
  <c r="R533"/>
  <c r="R552"/>
  <c r="R558"/>
  <c r="J604"/>
  <c r="J605" s="1"/>
  <c r="J606" s="1"/>
  <c r="R617"/>
  <c r="R636"/>
  <c r="S643"/>
  <c r="S702"/>
  <c r="R720"/>
  <c r="R804"/>
  <c r="J880"/>
  <c r="I886"/>
  <c r="G896"/>
  <c r="I905"/>
  <c r="H911"/>
  <c r="T34"/>
  <c r="R26"/>
  <c r="R37"/>
  <c r="R41"/>
  <c r="R45"/>
  <c r="S52"/>
  <c r="S137"/>
  <c r="S817"/>
  <c r="G871"/>
  <c r="J876"/>
  <c r="I880"/>
  <c r="G890"/>
  <c r="H905"/>
  <c r="G911"/>
  <c r="J916"/>
  <c r="S27" i="20"/>
  <c r="T38"/>
  <c r="R43"/>
  <c r="R217"/>
  <c r="R387"/>
  <c r="T25" i="21"/>
  <c r="S28"/>
  <c r="T33"/>
  <c r="S36"/>
  <c r="S40"/>
  <c r="S44"/>
  <c r="S48"/>
  <c r="S108"/>
  <c r="T109"/>
  <c r="S127"/>
  <c r="S133"/>
  <c r="S192"/>
  <c r="S211"/>
  <c r="S222"/>
  <c r="T277"/>
  <c r="S295"/>
  <c r="T296"/>
  <c r="S379"/>
  <c r="T380"/>
  <c r="S463"/>
  <c r="T464"/>
  <c r="S471"/>
  <c r="H500"/>
  <c r="H501" s="1"/>
  <c r="H502" s="1"/>
  <c r="S547"/>
  <c r="T548"/>
  <c r="S555"/>
  <c r="T556"/>
  <c r="I585"/>
  <c r="I586" s="1"/>
  <c r="I587" s="1"/>
  <c r="H604"/>
  <c r="H605" s="1"/>
  <c r="H606" s="1"/>
  <c r="S620"/>
  <c r="S621"/>
  <c r="S622"/>
  <c r="S623"/>
  <c r="S624"/>
  <c r="S625"/>
  <c r="S626"/>
  <c r="S627"/>
  <c r="S628"/>
  <c r="S629"/>
  <c r="S631"/>
  <c r="S639"/>
  <c r="S642"/>
  <c r="I689"/>
  <c r="I690" s="1"/>
  <c r="I691" s="1"/>
  <c r="S704"/>
  <c r="S715"/>
  <c r="S723"/>
  <c r="J774"/>
  <c r="J775" s="1"/>
  <c r="J776" s="1"/>
  <c r="S788"/>
  <c r="S807"/>
  <c r="T808"/>
  <c r="S813"/>
  <c r="J870"/>
  <c r="G905"/>
  <c r="J910"/>
  <c r="I916"/>
  <c r="R36" i="20"/>
  <c r="R48"/>
  <c r="T385"/>
  <c r="T803"/>
  <c r="G500" i="21"/>
  <c r="G501" s="1"/>
  <c r="G502" s="1"/>
  <c r="T549"/>
  <c r="H585"/>
  <c r="H586" s="1"/>
  <c r="H587" s="1"/>
  <c r="G604"/>
  <c r="G605" s="1"/>
  <c r="G606" s="1"/>
  <c r="T633"/>
  <c r="T641"/>
  <c r="H689"/>
  <c r="H690" s="1"/>
  <c r="H691" s="1"/>
  <c r="T809"/>
  <c r="T812"/>
  <c r="H876"/>
  <c r="J885"/>
  <c r="I910"/>
  <c r="H916"/>
  <c r="T24"/>
  <c r="T27"/>
  <c r="T122"/>
  <c r="T130"/>
  <c r="T195"/>
  <c r="T196"/>
  <c r="T197"/>
  <c r="T198"/>
  <c r="T199"/>
  <c r="T200"/>
  <c r="T201"/>
  <c r="T202"/>
  <c r="T203"/>
  <c r="T204"/>
  <c r="T206"/>
  <c r="T214"/>
  <c r="T217"/>
  <c r="T279"/>
  <c r="T290"/>
  <c r="T298"/>
  <c r="T363"/>
  <c r="T382"/>
  <c r="T388"/>
  <c r="S392"/>
  <c r="T447"/>
  <c r="T466"/>
  <c r="T550"/>
  <c r="S633"/>
  <c r="T634"/>
  <c r="S641"/>
  <c r="G689"/>
  <c r="G690" s="1"/>
  <c r="G691" s="1"/>
  <c r="T718"/>
  <c r="T726"/>
  <c r="T802"/>
  <c r="S809"/>
  <c r="T810"/>
  <c r="S812"/>
  <c r="J840"/>
  <c r="J841" s="1"/>
  <c r="J842" s="1"/>
  <c r="H870"/>
  <c r="G876"/>
  <c r="H910"/>
  <c r="G916"/>
  <c r="T300" i="20"/>
  <c r="T377"/>
  <c r="S24" i="21"/>
  <c r="S27"/>
  <c r="T32"/>
  <c r="T38"/>
  <c r="T42"/>
  <c r="T46"/>
  <c r="S122"/>
  <c r="T123"/>
  <c r="S130"/>
  <c r="T131"/>
  <c r="I160"/>
  <c r="I161" s="1"/>
  <c r="I162" s="1"/>
  <c r="S195"/>
  <c r="S196"/>
  <c r="S197"/>
  <c r="S198"/>
  <c r="S199"/>
  <c r="S200"/>
  <c r="S201"/>
  <c r="S202"/>
  <c r="S203"/>
  <c r="S204"/>
  <c r="S206"/>
  <c r="S214"/>
  <c r="S217"/>
  <c r="I264"/>
  <c r="I265" s="1"/>
  <c r="I266" s="1"/>
  <c r="S279"/>
  <c r="T280"/>
  <c r="T281"/>
  <c r="T282"/>
  <c r="T283"/>
  <c r="T284"/>
  <c r="T285"/>
  <c r="S290"/>
  <c r="S298"/>
  <c r="S363"/>
  <c r="S382"/>
  <c r="S388"/>
  <c r="S447"/>
  <c r="S466"/>
  <c r="S477"/>
  <c r="S550"/>
  <c r="T551"/>
  <c r="S634"/>
  <c r="T635"/>
  <c r="S718"/>
  <c r="T719"/>
  <c r="S726"/>
  <c r="S802"/>
  <c r="T803"/>
  <c r="S810"/>
  <c r="T811"/>
  <c r="I840"/>
  <c r="I841" s="1"/>
  <c r="I842" s="1"/>
  <c r="G870"/>
  <c r="S41" i="20"/>
  <c r="T207"/>
  <c r="H264" i="21"/>
  <c r="H265" s="1"/>
  <c r="H266" s="1"/>
  <c r="H915" i="20"/>
  <c r="I911"/>
  <c r="G755"/>
  <c r="G756" s="1"/>
  <c r="G757" s="1"/>
  <c r="H910"/>
  <c r="H755"/>
  <c r="H756" s="1"/>
  <c r="H757" s="1"/>
  <c r="H670"/>
  <c r="H671" s="1"/>
  <c r="H672" s="1"/>
  <c r="J905"/>
  <c r="H900"/>
  <c r="H585"/>
  <c r="H586" s="1"/>
  <c r="H587" s="1"/>
  <c r="H896"/>
  <c r="G519"/>
  <c r="G520" s="1"/>
  <c r="G521" s="1"/>
  <c r="H500"/>
  <c r="H501" s="1"/>
  <c r="H502" s="1"/>
  <c r="G434"/>
  <c r="G435" s="1"/>
  <c r="G436" s="1"/>
  <c r="G415"/>
  <c r="G416" s="1"/>
  <c r="G417" s="1"/>
  <c r="I890"/>
  <c r="H415"/>
  <c r="H416" s="1"/>
  <c r="H417" s="1"/>
  <c r="G349"/>
  <c r="G350" s="1"/>
  <c r="G351" s="1"/>
  <c r="G330"/>
  <c r="G331" s="1"/>
  <c r="G332" s="1"/>
  <c r="H885"/>
  <c r="H330"/>
  <c r="H331" s="1"/>
  <c r="H332" s="1"/>
  <c r="G179"/>
  <c r="G180" s="1"/>
  <c r="G181" s="1"/>
  <c r="G245"/>
  <c r="G246" s="1"/>
  <c r="G247" s="1"/>
  <c r="H245"/>
  <c r="H246" s="1"/>
  <c r="H247" s="1"/>
  <c r="G75"/>
  <c r="G76" s="1"/>
  <c r="G77" s="1"/>
  <c r="R41"/>
  <c r="S24"/>
  <c r="T29"/>
  <c r="S33"/>
  <c r="T107"/>
  <c r="T131"/>
  <c r="T470"/>
  <c r="T632"/>
  <c r="T728"/>
  <c r="R22"/>
  <c r="R107"/>
  <c r="R303"/>
  <c r="R472"/>
  <c r="T23"/>
  <c r="T123"/>
  <c r="T215"/>
  <c r="T462"/>
  <c r="T643"/>
  <c r="R702"/>
  <c r="R813"/>
  <c r="R31"/>
  <c r="R25"/>
  <c r="R30"/>
  <c r="S31"/>
  <c r="R33"/>
  <c r="T133"/>
  <c r="T292"/>
  <c r="T547"/>
  <c r="T640"/>
  <c r="T717"/>
  <c r="R728"/>
  <c r="T805"/>
  <c r="T811"/>
  <c r="T32"/>
  <c r="T46"/>
  <c r="R38"/>
  <c r="S38"/>
  <c r="S45"/>
  <c r="R39"/>
  <c r="R44"/>
  <c r="R42"/>
  <c r="S42"/>
  <c r="R26"/>
  <c r="R34"/>
  <c r="R37"/>
  <c r="R132"/>
  <c r="S32"/>
  <c r="R32"/>
  <c r="R46"/>
  <c r="S46"/>
  <c r="H870"/>
  <c r="H75"/>
  <c r="H76" s="1"/>
  <c r="H77" s="1"/>
  <c r="R28"/>
  <c r="T42"/>
  <c r="R47"/>
  <c r="R35"/>
  <c r="R40"/>
  <c r="R45"/>
  <c r="T26"/>
  <c r="T34"/>
  <c r="T37"/>
  <c r="R540"/>
  <c r="S540"/>
  <c r="T540"/>
  <c r="J906"/>
  <c r="J689"/>
  <c r="J690" s="1"/>
  <c r="J691" s="1"/>
  <c r="R714"/>
  <c r="S714"/>
  <c r="T714"/>
  <c r="R727"/>
  <c r="S727"/>
  <c r="T727"/>
  <c r="R793"/>
  <c r="S793"/>
  <c r="T793"/>
  <c r="S196"/>
  <c r="T196"/>
  <c r="S284"/>
  <c r="T284"/>
  <c r="R205"/>
  <c r="S205"/>
  <c r="T205"/>
  <c r="R277"/>
  <c r="S277"/>
  <c r="T277"/>
  <c r="S365"/>
  <c r="T365"/>
  <c r="S369"/>
  <c r="T369"/>
  <c r="S373"/>
  <c r="T373"/>
  <c r="S376"/>
  <c r="T376"/>
  <c r="S387"/>
  <c r="T387"/>
  <c r="S473"/>
  <c r="T473"/>
  <c r="R626"/>
  <c r="S626"/>
  <c r="T626"/>
  <c r="R642"/>
  <c r="S642"/>
  <c r="T642"/>
  <c r="R712"/>
  <c r="S712"/>
  <c r="T712"/>
  <c r="R791"/>
  <c r="S791"/>
  <c r="T791"/>
  <c r="R799"/>
  <c r="S799"/>
  <c r="T799"/>
  <c r="S23"/>
  <c r="S29"/>
  <c r="T41"/>
  <c r="T45"/>
  <c r="T22"/>
  <c r="R23"/>
  <c r="S26"/>
  <c r="R29"/>
  <c r="T31"/>
  <c r="S34"/>
  <c r="S37"/>
  <c r="S137"/>
  <c r="I871"/>
  <c r="S372"/>
  <c r="T372"/>
  <c r="R554"/>
  <c r="S554"/>
  <c r="T554"/>
  <c r="S617"/>
  <c r="T617"/>
  <c r="R628"/>
  <c r="S628"/>
  <c r="T628"/>
  <c r="R383"/>
  <c r="S383"/>
  <c r="T383"/>
  <c r="R631"/>
  <c r="S631"/>
  <c r="T631"/>
  <c r="R194"/>
  <c r="S194"/>
  <c r="T194"/>
  <c r="S197"/>
  <c r="T197"/>
  <c r="S201"/>
  <c r="T201"/>
  <c r="S281"/>
  <c r="T281"/>
  <c r="S285"/>
  <c r="T285"/>
  <c r="S289"/>
  <c r="T289"/>
  <c r="S299"/>
  <c r="T299"/>
  <c r="R362"/>
  <c r="S362"/>
  <c r="T362"/>
  <c r="S450"/>
  <c r="T450"/>
  <c r="S454"/>
  <c r="T454"/>
  <c r="S458"/>
  <c r="T458"/>
  <c r="S461"/>
  <c r="T461"/>
  <c r="R468"/>
  <c r="S468"/>
  <c r="T468"/>
  <c r="J896"/>
  <c r="J519"/>
  <c r="J520" s="1"/>
  <c r="J521" s="1"/>
  <c r="S538"/>
  <c r="T538"/>
  <c r="R541"/>
  <c r="S541"/>
  <c r="T541"/>
  <c r="R546"/>
  <c r="S546"/>
  <c r="T546"/>
  <c r="J604"/>
  <c r="J605" s="1"/>
  <c r="J606" s="1"/>
  <c r="J901"/>
  <c r="R621"/>
  <c r="S621"/>
  <c r="T621"/>
  <c r="R629"/>
  <c r="S629"/>
  <c r="T629"/>
  <c r="R707"/>
  <c r="S707"/>
  <c r="T707"/>
  <c r="R724"/>
  <c r="S724"/>
  <c r="T724"/>
  <c r="S787"/>
  <c r="T787"/>
  <c r="R794"/>
  <c r="S794"/>
  <c r="T794"/>
  <c r="S22"/>
  <c r="T28"/>
  <c r="T36"/>
  <c r="T40"/>
  <c r="T44"/>
  <c r="T48"/>
  <c r="S107"/>
  <c r="T108"/>
  <c r="S126"/>
  <c r="T127"/>
  <c r="R192"/>
  <c r="R215"/>
  <c r="T218"/>
  <c r="R388"/>
  <c r="S562"/>
  <c r="T558"/>
  <c r="J179"/>
  <c r="J180" s="1"/>
  <c r="J181" s="1"/>
  <c r="J876"/>
  <c r="S366"/>
  <c r="T366"/>
  <c r="S370"/>
  <c r="T370"/>
  <c r="S374"/>
  <c r="T374"/>
  <c r="S472"/>
  <c r="T472"/>
  <c r="R544"/>
  <c r="S544"/>
  <c r="T544"/>
  <c r="R624"/>
  <c r="S624"/>
  <c r="T624"/>
  <c r="R710"/>
  <c r="S710"/>
  <c r="T710"/>
  <c r="R797"/>
  <c r="S797"/>
  <c r="T797"/>
  <c r="R809"/>
  <c r="S809"/>
  <c r="T809"/>
  <c r="T25"/>
  <c r="T33"/>
  <c r="S36"/>
  <c r="S40"/>
  <c r="S44"/>
  <c r="S48"/>
  <c r="J94"/>
  <c r="J95" s="1"/>
  <c r="J96" s="1"/>
  <c r="S108"/>
  <c r="S127"/>
  <c r="H160"/>
  <c r="H161" s="1"/>
  <c r="H162" s="1"/>
  <c r="R617"/>
  <c r="R643"/>
  <c r="J245"/>
  <c r="J246" s="1"/>
  <c r="J247" s="1"/>
  <c r="J880"/>
  <c r="S302"/>
  <c r="T302"/>
  <c r="I179"/>
  <c r="I180" s="1"/>
  <c r="I181" s="1"/>
  <c r="I876"/>
  <c r="S198"/>
  <c r="T198"/>
  <c r="S202"/>
  <c r="T202"/>
  <c r="R213"/>
  <c r="S213"/>
  <c r="T213"/>
  <c r="R279"/>
  <c r="S279"/>
  <c r="T279"/>
  <c r="S282"/>
  <c r="T282"/>
  <c r="S286"/>
  <c r="T286"/>
  <c r="R290"/>
  <c r="S290"/>
  <c r="T290"/>
  <c r="S384"/>
  <c r="T384"/>
  <c r="R447"/>
  <c r="S447"/>
  <c r="T447"/>
  <c r="S451"/>
  <c r="T451"/>
  <c r="S455"/>
  <c r="T455"/>
  <c r="S459"/>
  <c r="T459"/>
  <c r="S535"/>
  <c r="T535"/>
  <c r="R539"/>
  <c r="S539"/>
  <c r="T539"/>
  <c r="R557"/>
  <c r="S557"/>
  <c r="T557"/>
  <c r="R627"/>
  <c r="S627"/>
  <c r="T627"/>
  <c r="R639"/>
  <c r="S639"/>
  <c r="T639"/>
  <c r="S702"/>
  <c r="T702"/>
  <c r="R705"/>
  <c r="S705"/>
  <c r="T705"/>
  <c r="R713"/>
  <c r="S713"/>
  <c r="T713"/>
  <c r="R792"/>
  <c r="S792"/>
  <c r="T792"/>
  <c r="S25"/>
  <c r="T30"/>
  <c r="T35"/>
  <c r="T39"/>
  <c r="T43"/>
  <c r="T47"/>
  <c r="J75"/>
  <c r="J76" s="1"/>
  <c r="J77" s="1"/>
  <c r="T110"/>
  <c r="T111"/>
  <c r="T112"/>
  <c r="T113"/>
  <c r="T114"/>
  <c r="T115"/>
  <c r="T116"/>
  <c r="T117"/>
  <c r="T118"/>
  <c r="T119"/>
  <c r="T121"/>
  <c r="T129"/>
  <c r="T132"/>
  <c r="R473"/>
  <c r="S368"/>
  <c r="T368"/>
  <c r="S388"/>
  <c r="T388"/>
  <c r="R706"/>
  <c r="S706"/>
  <c r="T706"/>
  <c r="S204"/>
  <c r="T204"/>
  <c r="S214"/>
  <c r="T214"/>
  <c r="S288"/>
  <c r="T288"/>
  <c r="S457"/>
  <c r="T457"/>
  <c r="S537"/>
  <c r="T537"/>
  <c r="R709"/>
  <c r="S709"/>
  <c r="T709"/>
  <c r="R796"/>
  <c r="S796"/>
  <c r="T796"/>
  <c r="J875"/>
  <c r="J160"/>
  <c r="J161" s="1"/>
  <c r="J162" s="1"/>
  <c r="S206"/>
  <c r="T206"/>
  <c r="S217"/>
  <c r="T217"/>
  <c r="J881"/>
  <c r="J264"/>
  <c r="J265" s="1"/>
  <c r="J266" s="1"/>
  <c r="S303"/>
  <c r="T303"/>
  <c r="R364"/>
  <c r="S364"/>
  <c r="T364"/>
  <c r="S367"/>
  <c r="T367"/>
  <c r="S371"/>
  <c r="T371"/>
  <c r="R375"/>
  <c r="S375"/>
  <c r="T375"/>
  <c r="R542"/>
  <c r="S542"/>
  <c r="T542"/>
  <c r="R622"/>
  <c r="S622"/>
  <c r="T622"/>
  <c r="R708"/>
  <c r="S708"/>
  <c r="T708"/>
  <c r="R716"/>
  <c r="S716"/>
  <c r="T716"/>
  <c r="J911"/>
  <c r="J774"/>
  <c r="J775" s="1"/>
  <c r="J776" s="1"/>
  <c r="R795"/>
  <c r="S795"/>
  <c r="T795"/>
  <c r="R801"/>
  <c r="S801"/>
  <c r="T801"/>
  <c r="R812"/>
  <c r="S812"/>
  <c r="T812"/>
  <c r="T24"/>
  <c r="T27"/>
  <c r="S30"/>
  <c r="S35"/>
  <c r="S39"/>
  <c r="S43"/>
  <c r="S47"/>
  <c r="I75"/>
  <c r="I76" s="1"/>
  <c r="I77" s="1"/>
  <c r="H94"/>
  <c r="H95" s="1"/>
  <c r="H96" s="1"/>
  <c r="S110"/>
  <c r="S111"/>
  <c r="S112"/>
  <c r="S113"/>
  <c r="S114"/>
  <c r="S115"/>
  <c r="S116"/>
  <c r="S117"/>
  <c r="S118"/>
  <c r="S119"/>
  <c r="S121"/>
  <c r="T122"/>
  <c r="S129"/>
  <c r="T130"/>
  <c r="S132"/>
  <c r="R133"/>
  <c r="R218"/>
  <c r="S307"/>
  <c r="R787"/>
  <c r="R620"/>
  <c r="S620"/>
  <c r="T620"/>
  <c r="S200"/>
  <c r="T200"/>
  <c r="S280"/>
  <c r="T280"/>
  <c r="S291"/>
  <c r="T291"/>
  <c r="J434"/>
  <c r="J435" s="1"/>
  <c r="J436" s="1"/>
  <c r="J891"/>
  <c r="S453"/>
  <c r="T453"/>
  <c r="R534"/>
  <c r="S534"/>
  <c r="T534"/>
  <c r="R543"/>
  <c r="S543"/>
  <c r="T543"/>
  <c r="R623"/>
  <c r="S623"/>
  <c r="T623"/>
  <c r="I875"/>
  <c r="I160"/>
  <c r="I161" s="1"/>
  <c r="I162" s="1"/>
  <c r="S192"/>
  <c r="T192"/>
  <c r="S195"/>
  <c r="T195"/>
  <c r="S199"/>
  <c r="T199"/>
  <c r="S203"/>
  <c r="T203"/>
  <c r="I881"/>
  <c r="I264"/>
  <c r="I265" s="1"/>
  <c r="I266" s="1"/>
  <c r="S283"/>
  <c r="T283"/>
  <c r="S287"/>
  <c r="T287"/>
  <c r="R298"/>
  <c r="S298"/>
  <c r="T298"/>
  <c r="R449"/>
  <c r="S449"/>
  <c r="T449"/>
  <c r="S452"/>
  <c r="T452"/>
  <c r="S456"/>
  <c r="T456"/>
  <c r="R460"/>
  <c r="S460"/>
  <c r="T460"/>
  <c r="S469"/>
  <c r="T469"/>
  <c r="R532"/>
  <c r="S532"/>
  <c r="T532"/>
  <c r="S536"/>
  <c r="T536"/>
  <c r="R625"/>
  <c r="S625"/>
  <c r="T625"/>
  <c r="R711"/>
  <c r="S711"/>
  <c r="T711"/>
  <c r="R790"/>
  <c r="S790"/>
  <c r="T790"/>
  <c r="R798"/>
  <c r="S798"/>
  <c r="T798"/>
  <c r="J859"/>
  <c r="J860" s="1"/>
  <c r="J861" s="1"/>
  <c r="J916"/>
  <c r="G94"/>
  <c r="G95" s="1"/>
  <c r="G96" s="1"/>
  <c r="S207"/>
  <c r="R302"/>
  <c r="S392"/>
  <c r="R368"/>
  <c r="R372"/>
  <c r="R558"/>
  <c r="J886"/>
  <c r="T465"/>
  <c r="T550"/>
  <c r="S719"/>
  <c r="R803"/>
  <c r="S804"/>
  <c r="R811"/>
  <c r="I886"/>
  <c r="I905"/>
  <c r="H911"/>
  <c r="S295"/>
  <c r="S380"/>
  <c r="S465"/>
  <c r="S550"/>
  <c r="I880"/>
  <c r="H886"/>
  <c r="J895"/>
  <c r="I901"/>
  <c r="S222"/>
  <c r="S647"/>
  <c r="S732"/>
  <c r="T813"/>
  <c r="S817"/>
  <c r="I895"/>
  <c r="H901"/>
  <c r="J910"/>
  <c r="I916"/>
  <c r="S133"/>
  <c r="S193"/>
  <c r="S212"/>
  <c r="S218"/>
  <c r="T545"/>
  <c r="T553"/>
  <c r="S558"/>
  <c r="S618"/>
  <c r="T619"/>
  <c r="T630"/>
  <c r="S637"/>
  <c r="T638"/>
  <c r="S643"/>
  <c r="S703"/>
  <c r="T704"/>
  <c r="T715"/>
  <c r="S722"/>
  <c r="T723"/>
  <c r="S728"/>
  <c r="S788"/>
  <c r="S807"/>
  <c r="S813"/>
  <c r="H876"/>
  <c r="J885"/>
  <c r="I891"/>
  <c r="I910"/>
  <c r="H916"/>
  <c r="J415"/>
  <c r="J416" s="1"/>
  <c r="J417" s="1"/>
  <c r="I519"/>
  <c r="I520" s="1"/>
  <c r="I521" s="1"/>
  <c r="S545"/>
  <c r="S553"/>
  <c r="J585"/>
  <c r="J586" s="1"/>
  <c r="J587" s="1"/>
  <c r="S619"/>
  <c r="S630"/>
  <c r="S638"/>
  <c r="I689"/>
  <c r="I690" s="1"/>
  <c r="I691" s="1"/>
  <c r="S704"/>
  <c r="S715"/>
  <c r="S723"/>
  <c r="J840"/>
  <c r="J841" s="1"/>
  <c r="J842" s="1"/>
  <c r="I885"/>
  <c r="H891"/>
  <c r="G916"/>
  <c r="H264"/>
  <c r="H265" s="1"/>
  <c r="H266" s="1"/>
  <c r="I585"/>
  <c r="I586" s="1"/>
  <c r="I587" s="1"/>
  <c r="H689"/>
  <c r="H690" s="1"/>
  <c r="H691" s="1"/>
  <c r="I840"/>
  <c r="I841" s="1"/>
  <c r="I842" s="1"/>
  <c r="H721" i="18"/>
  <c r="H559"/>
  <c r="H640"/>
  <c r="S107"/>
  <c r="S111"/>
  <c r="T200"/>
  <c r="S267"/>
  <c r="T347"/>
  <c r="T350"/>
  <c r="S355"/>
  <c r="T447"/>
  <c r="T610"/>
  <c r="T680"/>
  <c r="S684"/>
  <c r="T686"/>
  <c r="T771"/>
  <c r="G738"/>
  <c r="S104"/>
  <c r="S108"/>
  <c r="S203"/>
  <c r="S270"/>
  <c r="S282"/>
  <c r="T286"/>
  <c r="X358"/>
  <c r="R367"/>
  <c r="T369"/>
  <c r="R430"/>
  <c r="R433"/>
  <c r="S450"/>
  <c r="T517"/>
  <c r="S521"/>
  <c r="T599"/>
  <c r="T673"/>
  <c r="R677"/>
  <c r="R769"/>
  <c r="R772"/>
  <c r="T774"/>
  <c r="I819"/>
  <c r="S208"/>
  <c r="T112"/>
  <c r="T186"/>
  <c r="R199"/>
  <c r="T267"/>
  <c r="S271"/>
  <c r="T280"/>
  <c r="T355"/>
  <c r="T428"/>
  <c r="T450"/>
  <c r="T515"/>
  <c r="T521"/>
  <c r="T531"/>
  <c r="S590"/>
  <c r="T684"/>
  <c r="S685"/>
  <c r="S770"/>
  <c r="T772"/>
  <c r="R775"/>
  <c r="I171"/>
  <c r="J252"/>
  <c r="T444"/>
  <c r="S451"/>
  <c r="R603"/>
  <c r="R672"/>
  <c r="S675"/>
  <c r="S679"/>
  <c r="S760"/>
  <c r="S763"/>
  <c r="S773"/>
  <c r="H171"/>
  <c r="I252"/>
  <c r="J333"/>
  <c r="J576"/>
  <c r="T208"/>
  <c r="T271"/>
  <c r="S272"/>
  <c r="T352"/>
  <c r="S358"/>
  <c r="R438"/>
  <c r="S532"/>
  <c r="S686"/>
  <c r="X763"/>
  <c r="I73"/>
  <c r="H252"/>
  <c r="J397"/>
  <c r="I414"/>
  <c r="I495"/>
  <c r="X115"/>
  <c r="R200"/>
  <c r="R266"/>
  <c r="S350"/>
  <c r="R449"/>
  <c r="R680"/>
  <c r="R683"/>
  <c r="S771"/>
  <c r="Q528"/>
  <c r="R528" s="1"/>
  <c r="O528"/>
  <c r="M528"/>
  <c r="T609"/>
  <c r="T445"/>
  <c r="T113"/>
  <c r="T110"/>
  <c r="T509"/>
  <c r="H73"/>
  <c r="T126"/>
  <c r="S214"/>
  <c r="T353"/>
  <c r="T446"/>
  <c r="T529"/>
  <c r="T676"/>
  <c r="T118"/>
  <c r="X196"/>
  <c r="T197"/>
  <c r="T275"/>
  <c r="S276"/>
  <c r="T283"/>
  <c r="T288"/>
  <c r="T348"/>
  <c r="T354"/>
  <c r="T358"/>
  <c r="T360"/>
  <c r="T364"/>
  <c r="S365"/>
  <c r="T367"/>
  <c r="R441"/>
  <c r="S510"/>
  <c r="R527"/>
  <c r="R530"/>
  <c r="T598"/>
  <c r="T606"/>
  <c r="S607"/>
  <c r="S700"/>
  <c r="X682"/>
  <c r="T677"/>
  <c r="T692"/>
  <c r="S693"/>
  <c r="S757"/>
  <c r="T760"/>
  <c r="S761"/>
  <c r="T765"/>
  <c r="R31"/>
  <c r="R29"/>
  <c r="S109"/>
  <c r="T124"/>
  <c r="T127"/>
  <c r="S185"/>
  <c r="T201"/>
  <c r="S204"/>
  <c r="T277"/>
  <c r="T278"/>
  <c r="S281"/>
  <c r="S289"/>
  <c r="T522"/>
  <c r="S531"/>
  <c r="T591"/>
  <c r="T602"/>
  <c r="S673"/>
  <c r="S681"/>
  <c r="T104"/>
  <c r="S110"/>
  <c r="T116"/>
  <c r="T119"/>
  <c r="S122"/>
  <c r="S125"/>
  <c r="S201"/>
  <c r="X277"/>
  <c r="T273"/>
  <c r="T276"/>
  <c r="S277"/>
  <c r="S278"/>
  <c r="S351"/>
  <c r="T356"/>
  <c r="T368"/>
  <c r="S442"/>
  <c r="S445"/>
  <c r="X520"/>
  <c r="T514"/>
  <c r="R522"/>
  <c r="T590"/>
  <c r="S591"/>
  <c r="T596"/>
  <c r="S602"/>
  <c r="T607"/>
  <c r="T608"/>
  <c r="R613"/>
  <c r="S674"/>
  <c r="T679"/>
  <c r="S682"/>
  <c r="T693"/>
  <c r="S694"/>
  <c r="T753"/>
  <c r="S754"/>
  <c r="T757"/>
  <c r="S758"/>
  <c r="T761"/>
  <c r="S762"/>
  <c r="G90"/>
  <c r="R42"/>
  <c r="T109"/>
  <c r="R110"/>
  <c r="S268"/>
  <c r="S273"/>
  <c r="T281"/>
  <c r="S287"/>
  <c r="T289"/>
  <c r="R363"/>
  <c r="R431"/>
  <c r="R435"/>
  <c r="R439"/>
  <c r="R445"/>
  <c r="R518"/>
  <c r="R605"/>
  <c r="R608"/>
  <c r="R611"/>
  <c r="R691"/>
  <c r="T764"/>
  <c r="S24"/>
  <c r="R36"/>
  <c r="X34"/>
  <c r="S112"/>
  <c r="T123"/>
  <c r="S126"/>
  <c r="T269"/>
  <c r="S353"/>
  <c r="T443"/>
  <c r="S446"/>
  <c r="T519"/>
  <c r="X601"/>
  <c r="S609"/>
  <c r="S676"/>
  <c r="T758"/>
  <c r="T762"/>
  <c r="S764"/>
  <c r="T26"/>
  <c r="T105"/>
  <c r="R112"/>
  <c r="S113"/>
  <c r="T117"/>
  <c r="T122"/>
  <c r="S123"/>
  <c r="T268"/>
  <c r="S269"/>
  <c r="T270"/>
  <c r="T287"/>
  <c r="T351"/>
  <c r="T361"/>
  <c r="R432"/>
  <c r="R436"/>
  <c r="T442"/>
  <c r="S443"/>
  <c r="T512"/>
  <c r="T518"/>
  <c r="R519"/>
  <c r="T520"/>
  <c r="T524"/>
  <c r="S529"/>
  <c r="S619"/>
  <c r="T597"/>
  <c r="R609"/>
  <c r="T611"/>
  <c r="T674"/>
  <c r="T682"/>
  <c r="T694"/>
  <c r="T752"/>
  <c r="R767"/>
  <c r="S23"/>
  <c r="R27"/>
  <c r="R46"/>
  <c r="T106"/>
  <c r="T114"/>
  <c r="T107"/>
  <c r="T115"/>
  <c r="T125"/>
  <c r="R24"/>
  <c r="T31"/>
  <c r="T42"/>
  <c r="T108"/>
  <c r="T32"/>
  <c r="R44"/>
  <c r="R32"/>
  <c r="R23"/>
  <c r="S27"/>
  <c r="T46"/>
  <c r="T111"/>
  <c r="T203"/>
  <c r="G73"/>
  <c r="S452"/>
  <c r="S346"/>
  <c r="T372"/>
  <c r="R265"/>
  <c r="S291"/>
  <c r="R508"/>
  <c r="S776"/>
  <c r="T128"/>
  <c r="R346"/>
  <c r="R372"/>
  <c r="S614"/>
  <c r="R776"/>
  <c r="R129"/>
  <c r="R777"/>
  <c r="R209"/>
  <c r="R670"/>
  <c r="T129"/>
  <c r="T47"/>
  <c r="S47"/>
  <c r="R47"/>
  <c r="T30"/>
  <c r="R30"/>
  <c r="S30"/>
  <c r="T35"/>
  <c r="R35"/>
  <c r="S35"/>
  <c r="T22"/>
  <c r="R25"/>
  <c r="R28"/>
  <c r="S33"/>
  <c r="R40"/>
  <c r="R453"/>
  <c r="R533"/>
  <c r="R614"/>
  <c r="T695"/>
  <c r="R695"/>
  <c r="S695"/>
  <c r="R45"/>
  <c r="S45"/>
  <c r="T45"/>
  <c r="R210"/>
  <c r="S210"/>
  <c r="T210"/>
  <c r="R371"/>
  <c r="S371"/>
  <c r="T371"/>
  <c r="T615"/>
  <c r="R26"/>
  <c r="S26"/>
  <c r="T39"/>
  <c r="R39"/>
  <c r="S39"/>
  <c r="T103"/>
  <c r="R103"/>
  <c r="S103"/>
  <c r="T290"/>
  <c r="S29"/>
  <c r="R291"/>
  <c r="R452"/>
  <c r="R128"/>
  <c r="S128"/>
  <c r="T751"/>
  <c r="S751"/>
  <c r="R751"/>
  <c r="R38"/>
  <c r="R290"/>
  <c r="T614"/>
  <c r="R41"/>
  <c r="S41"/>
  <c r="T41"/>
  <c r="R184"/>
  <c r="S184"/>
  <c r="T43"/>
  <c r="R43"/>
  <c r="S43"/>
  <c r="T534"/>
  <c r="S534"/>
  <c r="R534"/>
  <c r="R22"/>
  <c r="S25"/>
  <c r="R33"/>
  <c r="R48"/>
  <c r="T453"/>
  <c r="S34"/>
  <c r="R34"/>
  <c r="T34"/>
  <c r="R615"/>
  <c r="S615"/>
  <c r="R37"/>
  <c r="S37"/>
  <c r="T37"/>
  <c r="R427"/>
  <c r="S427"/>
  <c r="T427"/>
  <c r="T38"/>
  <c r="S533"/>
  <c r="R589"/>
  <c r="R696"/>
  <c r="T777"/>
  <c r="S290"/>
  <c r="T589"/>
  <c r="S777"/>
  <c r="T23"/>
  <c r="T29"/>
  <c r="S32"/>
  <c r="S38"/>
  <c r="S42"/>
  <c r="S46"/>
  <c r="S105"/>
  <c r="S116"/>
  <c r="S124"/>
  <c r="T184"/>
  <c r="S202"/>
  <c r="S280"/>
  <c r="S288"/>
  <c r="S347"/>
  <c r="S366"/>
  <c r="S372"/>
  <c r="S444"/>
  <c r="S511"/>
  <c r="S512"/>
  <c r="S513"/>
  <c r="S514"/>
  <c r="S515"/>
  <c r="S516"/>
  <c r="S589"/>
  <c r="T687"/>
  <c r="T754"/>
  <c r="T755"/>
  <c r="T756"/>
  <c r="T773"/>
  <c r="T776"/>
  <c r="S129"/>
  <c r="T533"/>
  <c r="S376"/>
  <c r="S457"/>
  <c r="T525"/>
  <c r="T592"/>
  <c r="T593"/>
  <c r="T594"/>
  <c r="T595"/>
  <c r="S610"/>
  <c r="T670"/>
  <c r="S688"/>
  <c r="T689"/>
  <c r="S766"/>
  <c r="T767"/>
  <c r="S774"/>
  <c r="T775"/>
  <c r="T24"/>
  <c r="T27"/>
  <c r="T346"/>
  <c r="S781"/>
  <c r="S22"/>
  <c r="T28"/>
  <c r="S31"/>
  <c r="T36"/>
  <c r="T40"/>
  <c r="T44"/>
  <c r="T48"/>
  <c r="S52"/>
  <c r="S119"/>
  <c r="T120"/>
  <c r="S127"/>
  <c r="S186"/>
  <c r="T187"/>
  <c r="T188"/>
  <c r="T189"/>
  <c r="T190"/>
  <c r="T191"/>
  <c r="T192"/>
  <c r="T193"/>
  <c r="T194"/>
  <c r="T195"/>
  <c r="T196"/>
  <c r="S197"/>
  <c r="T198"/>
  <c r="S205"/>
  <c r="T206"/>
  <c r="T209"/>
  <c r="T265"/>
  <c r="S283"/>
  <c r="T284"/>
  <c r="S361"/>
  <c r="T362"/>
  <c r="S369"/>
  <c r="T370"/>
  <c r="S428"/>
  <c r="T429"/>
  <c r="T440"/>
  <c r="S447"/>
  <c r="T448"/>
  <c r="S453"/>
  <c r="S525"/>
  <c r="T526"/>
  <c r="S592"/>
  <c r="S593"/>
  <c r="S594"/>
  <c r="S595"/>
  <c r="S596"/>
  <c r="S597"/>
  <c r="S598"/>
  <c r="S599"/>
  <c r="S600"/>
  <c r="S601"/>
  <c r="T604"/>
  <c r="T612"/>
  <c r="S670"/>
  <c r="T671"/>
  <c r="T690"/>
  <c r="T696"/>
  <c r="T768"/>
  <c r="S133"/>
  <c r="T25"/>
  <c r="S28"/>
  <c r="T33"/>
  <c r="S36"/>
  <c r="S40"/>
  <c r="S44"/>
  <c r="S48"/>
  <c r="S120"/>
  <c r="T121"/>
  <c r="S187"/>
  <c r="S188"/>
  <c r="S189"/>
  <c r="S190"/>
  <c r="S191"/>
  <c r="S192"/>
  <c r="S193"/>
  <c r="S194"/>
  <c r="S195"/>
  <c r="S196"/>
  <c r="S198"/>
  <c r="T199"/>
  <c r="S206"/>
  <c r="T207"/>
  <c r="S209"/>
  <c r="S265"/>
  <c r="T266"/>
  <c r="S284"/>
  <c r="T285"/>
  <c r="T291"/>
  <c r="S295"/>
  <c r="S362"/>
  <c r="T363"/>
  <c r="S370"/>
  <c r="S429"/>
  <c r="T430"/>
  <c r="T431"/>
  <c r="T432"/>
  <c r="T433"/>
  <c r="T434"/>
  <c r="T435"/>
  <c r="T436"/>
  <c r="T437"/>
  <c r="T438"/>
  <c r="T439"/>
  <c r="S440"/>
  <c r="T441"/>
  <c r="S448"/>
  <c r="T449"/>
  <c r="T452"/>
  <c r="T508"/>
  <c r="S526"/>
  <c r="T527"/>
  <c r="S604"/>
  <c r="T605"/>
  <c r="S612"/>
  <c r="T613"/>
  <c r="S671"/>
  <c r="T672"/>
  <c r="T683"/>
  <c r="S690"/>
  <c r="T691"/>
  <c r="S696"/>
  <c r="S768"/>
  <c r="T769"/>
  <c r="S508"/>
  <c r="D111" i="7"/>
  <c r="J659" i="18" l="1"/>
  <c r="J416"/>
  <c r="G804"/>
  <c r="H659"/>
  <c r="J156"/>
  <c r="J723"/>
  <c r="J804"/>
  <c r="I480"/>
  <c r="I399"/>
  <c r="J173"/>
  <c r="I820"/>
  <c r="I821"/>
  <c r="G74"/>
  <c r="G75"/>
  <c r="J398"/>
  <c r="J399"/>
  <c r="H172"/>
  <c r="H173"/>
  <c r="I415"/>
  <c r="I416"/>
  <c r="I253"/>
  <c r="I254"/>
  <c r="I172"/>
  <c r="I173"/>
  <c r="H641"/>
  <c r="H642"/>
  <c r="H74"/>
  <c r="H75"/>
  <c r="I496"/>
  <c r="I497"/>
  <c r="J334"/>
  <c r="J335"/>
  <c r="J253"/>
  <c r="J254"/>
  <c r="J577"/>
  <c r="J578"/>
  <c r="H722"/>
  <c r="H723"/>
  <c r="H253"/>
  <c r="H254"/>
  <c r="G92"/>
  <c r="G91"/>
  <c r="G739"/>
  <c r="G740"/>
  <c r="I74"/>
  <c r="H560"/>
  <c r="H561"/>
  <c r="R559" i="21"/>
  <c r="R560" s="1"/>
  <c r="J561" s="1"/>
  <c r="T729"/>
  <c r="T730" s="1"/>
  <c r="I733" s="1"/>
  <c r="I909" s="1"/>
  <c r="S559"/>
  <c r="S560" s="1"/>
  <c r="H562" s="1"/>
  <c r="H898" s="1"/>
  <c r="S729"/>
  <c r="S730" s="1"/>
  <c r="I732" s="1"/>
  <c r="I908" s="1"/>
  <c r="R304"/>
  <c r="R305" s="1"/>
  <c r="J306" s="1"/>
  <c r="R729"/>
  <c r="R730" s="1"/>
  <c r="G731" s="1"/>
  <c r="T559"/>
  <c r="T560" s="1"/>
  <c r="I563" s="1"/>
  <c r="I899" s="1"/>
  <c r="T304"/>
  <c r="T305" s="1"/>
  <c r="I308" s="1"/>
  <c r="I884" s="1"/>
  <c r="S304"/>
  <c r="S305" s="1"/>
  <c r="I307" s="1"/>
  <c r="I883" s="1"/>
  <c r="R389"/>
  <c r="R390" s="1"/>
  <c r="G391" s="1"/>
  <c r="S389"/>
  <c r="S390" s="1"/>
  <c r="G392" s="1"/>
  <c r="G888" s="1"/>
  <c r="T389"/>
  <c r="T390" s="1"/>
  <c r="H393" s="1"/>
  <c r="H889" s="1"/>
  <c r="R219"/>
  <c r="R220" s="1"/>
  <c r="H221" s="1"/>
  <c r="S219"/>
  <c r="S220" s="1"/>
  <c r="I222" s="1"/>
  <c r="T219"/>
  <c r="T220" s="1"/>
  <c r="G223" s="1"/>
  <c r="G879" s="1"/>
  <c r="T49"/>
  <c r="T50" s="1"/>
  <c r="H53" s="1"/>
  <c r="H869" s="1"/>
  <c r="S49"/>
  <c r="S50" s="1"/>
  <c r="G52" s="1"/>
  <c r="G868" s="1"/>
  <c r="R49"/>
  <c r="R50" s="1"/>
  <c r="I51" s="1"/>
  <c r="R644"/>
  <c r="R645" s="1"/>
  <c r="I646" s="1"/>
  <c r="S644"/>
  <c r="S645" s="1"/>
  <c r="G647" s="1"/>
  <c r="G903" s="1"/>
  <c r="T644"/>
  <c r="T645" s="1"/>
  <c r="H648" s="1"/>
  <c r="R474" i="20"/>
  <c r="R475" s="1"/>
  <c r="H476" s="1"/>
  <c r="H892" s="1"/>
  <c r="T134" i="21"/>
  <c r="T135" s="1"/>
  <c r="J138" s="1"/>
  <c r="J874" s="1"/>
  <c r="R134"/>
  <c r="R135" s="1"/>
  <c r="G136" s="1"/>
  <c r="S134"/>
  <c r="S135" s="1"/>
  <c r="G137" s="1"/>
  <c r="G873" s="1"/>
  <c r="R474"/>
  <c r="R475" s="1"/>
  <c r="H476" s="1"/>
  <c r="S474"/>
  <c r="S475" s="1"/>
  <c r="I477" s="1"/>
  <c r="I893" s="1"/>
  <c r="T474"/>
  <c r="T475" s="1"/>
  <c r="G478" s="1"/>
  <c r="G894" s="1"/>
  <c r="T814"/>
  <c r="T815" s="1"/>
  <c r="I818" s="1"/>
  <c r="I914" s="1"/>
  <c r="R814"/>
  <c r="R815" s="1"/>
  <c r="H816" s="1"/>
  <c r="S814"/>
  <c r="S815" s="1"/>
  <c r="G817" s="1"/>
  <c r="G913" s="1"/>
  <c r="S49" i="20"/>
  <c r="S50" s="1"/>
  <c r="I52" s="1"/>
  <c r="I868" s="1"/>
  <c r="T49"/>
  <c r="T50" s="1"/>
  <c r="G53" s="1"/>
  <c r="G869" s="1"/>
  <c r="T474"/>
  <c r="T475" s="1"/>
  <c r="H478" s="1"/>
  <c r="H894" s="1"/>
  <c r="R49"/>
  <c r="R50" s="1"/>
  <c r="G51" s="1"/>
  <c r="S474"/>
  <c r="S475" s="1"/>
  <c r="I477" s="1"/>
  <c r="I893" s="1"/>
  <c r="R729"/>
  <c r="R730" s="1"/>
  <c r="I731" s="1"/>
  <c r="S729"/>
  <c r="S730" s="1"/>
  <c r="G732" s="1"/>
  <c r="G908" s="1"/>
  <c r="T729"/>
  <c r="T730" s="1"/>
  <c r="J733" s="1"/>
  <c r="J909" s="1"/>
  <c r="R134"/>
  <c r="R135" s="1"/>
  <c r="J136" s="1"/>
  <c r="S134"/>
  <c r="S135" s="1"/>
  <c r="H137" s="1"/>
  <c r="H873" s="1"/>
  <c r="T134"/>
  <c r="T135" s="1"/>
  <c r="G138" s="1"/>
  <c r="G874" s="1"/>
  <c r="R304"/>
  <c r="R305" s="1"/>
  <c r="H306" s="1"/>
  <c r="S304"/>
  <c r="S305" s="1"/>
  <c r="I307" s="1"/>
  <c r="T304"/>
  <c r="T305" s="1"/>
  <c r="G308" s="1"/>
  <c r="G884" s="1"/>
  <c r="R814"/>
  <c r="R815" s="1"/>
  <c r="J816" s="1"/>
  <c r="S814"/>
  <c r="S815" s="1"/>
  <c r="G817" s="1"/>
  <c r="G913" s="1"/>
  <c r="T814"/>
  <c r="T815" s="1"/>
  <c r="G818" s="1"/>
  <c r="G914" s="1"/>
  <c r="R644"/>
  <c r="R645" s="1"/>
  <c r="G646" s="1"/>
  <c r="S644"/>
  <c r="S645" s="1"/>
  <c r="G647" s="1"/>
  <c r="G903" s="1"/>
  <c r="T644"/>
  <c r="T645" s="1"/>
  <c r="I648" s="1"/>
  <c r="I904" s="1"/>
  <c r="R559"/>
  <c r="R560" s="1"/>
  <c r="G561" s="1"/>
  <c r="S559"/>
  <c r="S560" s="1"/>
  <c r="G562" s="1"/>
  <c r="G898" s="1"/>
  <c r="T559"/>
  <c r="T560" s="1"/>
  <c r="G563" s="1"/>
  <c r="G899" s="1"/>
  <c r="R389"/>
  <c r="R390" s="1"/>
  <c r="H391" s="1"/>
  <c r="S389"/>
  <c r="S390" s="1"/>
  <c r="I392" s="1"/>
  <c r="I888" s="1"/>
  <c r="T389"/>
  <c r="T390" s="1"/>
  <c r="J393" s="1"/>
  <c r="J889" s="1"/>
  <c r="R219"/>
  <c r="R220" s="1"/>
  <c r="I221" s="1"/>
  <c r="S219"/>
  <c r="S220" s="1"/>
  <c r="I222" s="1"/>
  <c r="I878" s="1"/>
  <c r="T219"/>
  <c r="T220" s="1"/>
  <c r="J223" s="1"/>
  <c r="J879" s="1"/>
  <c r="T528" i="18"/>
  <c r="S538"/>
  <c r="R535" s="1"/>
  <c r="R536" s="1"/>
  <c r="I538" s="1"/>
  <c r="I972" s="1"/>
  <c r="S528"/>
  <c r="T697"/>
  <c r="T698" s="1"/>
  <c r="I701" s="1"/>
  <c r="I1021" s="1"/>
  <c r="R211"/>
  <c r="R212" s="1"/>
  <c r="G213" s="1"/>
  <c r="S697"/>
  <c r="S698" s="1"/>
  <c r="J700" s="1"/>
  <c r="J1020" s="1"/>
  <c r="R616"/>
  <c r="R617" s="1"/>
  <c r="G618" s="1"/>
  <c r="R697"/>
  <c r="R698" s="1"/>
  <c r="G699" s="1"/>
  <c r="S211"/>
  <c r="S212" s="1"/>
  <c r="I214" s="1"/>
  <c r="I876" s="1"/>
  <c r="T616"/>
  <c r="T617" s="1"/>
  <c r="G620" s="1"/>
  <c r="G997" s="1"/>
  <c r="T211"/>
  <c r="T212" s="1"/>
  <c r="G215" s="1"/>
  <c r="G877" s="1"/>
  <c r="S616"/>
  <c r="S617" s="1"/>
  <c r="H619" s="1"/>
  <c r="H996" s="1"/>
  <c r="T454"/>
  <c r="T455" s="1"/>
  <c r="I458" s="1"/>
  <c r="I949" s="1"/>
  <c r="R454"/>
  <c r="R455" s="1"/>
  <c r="J456" s="1"/>
  <c r="S454"/>
  <c r="S455" s="1"/>
  <c r="H457" s="1"/>
  <c r="H948" s="1"/>
  <c r="R49"/>
  <c r="R50" s="1"/>
  <c r="J51" s="1"/>
  <c r="J827" s="1"/>
  <c r="S49"/>
  <c r="S50" s="1"/>
  <c r="I52" s="1"/>
  <c r="T49"/>
  <c r="T50" s="1"/>
  <c r="I53" s="1"/>
  <c r="I829" s="1"/>
  <c r="R778"/>
  <c r="R779" s="1"/>
  <c r="H780" s="1"/>
  <c r="S778"/>
  <c r="S779" s="1"/>
  <c r="J781" s="1"/>
  <c r="J1044" s="1"/>
  <c r="T778"/>
  <c r="T779" s="1"/>
  <c r="I782" s="1"/>
  <c r="I1045" s="1"/>
  <c r="R292"/>
  <c r="R293" s="1"/>
  <c r="H294" s="1"/>
  <c r="S292"/>
  <c r="S293" s="1"/>
  <c r="J295" s="1"/>
  <c r="T292"/>
  <c r="T293" s="1"/>
  <c r="I296" s="1"/>
  <c r="I901" s="1"/>
  <c r="S373"/>
  <c r="S374" s="1"/>
  <c r="G376" s="1"/>
  <c r="T373"/>
  <c r="T374" s="1"/>
  <c r="H377" s="1"/>
  <c r="H925" s="1"/>
  <c r="R373"/>
  <c r="R374" s="1"/>
  <c r="J375" s="1"/>
  <c r="J923" s="1"/>
  <c r="R130"/>
  <c r="R131" s="1"/>
  <c r="H132" s="1"/>
  <c r="S130"/>
  <c r="S131" s="1"/>
  <c r="I133" s="1"/>
  <c r="I852" s="1"/>
  <c r="T130"/>
  <c r="T131" s="1"/>
  <c r="H134" s="1"/>
  <c r="H853" s="1"/>
  <c r="J308" i="21" l="1"/>
  <c r="J884" s="1"/>
  <c r="J731"/>
  <c r="J907" s="1"/>
  <c r="H307"/>
  <c r="H883" s="1"/>
  <c r="J307"/>
  <c r="J883" s="1"/>
  <c r="G307"/>
  <c r="G883" s="1"/>
  <c r="G477"/>
  <c r="G893" s="1"/>
  <c r="G478" i="20"/>
  <c r="G894" s="1"/>
  <c r="J478"/>
  <c r="J894" s="1"/>
  <c r="H308" i="21"/>
  <c r="H884" s="1"/>
  <c r="I562"/>
  <c r="I898" s="1"/>
  <c r="J53" i="20"/>
  <c r="J869" s="1"/>
  <c r="J476"/>
  <c r="J892" s="1"/>
  <c r="I476"/>
  <c r="I892" s="1"/>
  <c r="G308" i="21"/>
  <c r="G884" s="1"/>
  <c r="I647" i="20"/>
  <c r="I903" s="1"/>
  <c r="J307"/>
  <c r="J883" s="1"/>
  <c r="J563" i="21"/>
  <c r="J899" s="1"/>
  <c r="G561"/>
  <c r="G476"/>
  <c r="G892" s="1"/>
  <c r="J562"/>
  <c r="J898" s="1"/>
  <c r="I561"/>
  <c r="I897" s="1"/>
  <c r="H731"/>
  <c r="H907" s="1"/>
  <c r="H561"/>
  <c r="H897" s="1"/>
  <c r="I563" i="20"/>
  <c r="I899" s="1"/>
  <c r="J647"/>
  <c r="J903" s="1"/>
  <c r="G221" i="21"/>
  <c r="G877" s="1"/>
  <c r="J646"/>
  <c r="J902" s="1"/>
  <c r="I391" i="20"/>
  <c r="I887" s="1"/>
  <c r="J478" i="21"/>
  <c r="J894" s="1"/>
  <c r="G733"/>
  <c r="G909" s="1"/>
  <c r="H392"/>
  <c r="H888" s="1"/>
  <c r="G221" i="20"/>
  <c r="G877" s="1"/>
  <c r="G476"/>
  <c r="G892" s="1"/>
  <c r="I138" i="21"/>
  <c r="I874" s="1"/>
  <c r="J223"/>
  <c r="J879" s="1"/>
  <c r="J733"/>
  <c r="J909" s="1"/>
  <c r="J222"/>
  <c r="J878" s="1"/>
  <c r="H733"/>
  <c r="H909" s="1"/>
  <c r="J817" i="20"/>
  <c r="J913" s="1"/>
  <c r="I392" i="21"/>
  <c r="I888" s="1"/>
  <c r="G391" i="20"/>
  <c r="G887" s="1"/>
  <c r="H816"/>
  <c r="H912" s="1"/>
  <c r="H477" i="21"/>
  <c r="H893" s="1"/>
  <c r="I648"/>
  <c r="I904" s="1"/>
  <c r="G393"/>
  <c r="G889" s="1"/>
  <c r="H732"/>
  <c r="H908" s="1"/>
  <c r="J221" i="20"/>
  <c r="J877" s="1"/>
  <c r="J477" i="21"/>
  <c r="J893" s="1"/>
  <c r="I306"/>
  <c r="I309" s="1"/>
  <c r="I310" s="1"/>
  <c r="I311" s="1"/>
  <c r="I312" s="1"/>
  <c r="I53"/>
  <c r="I869" s="1"/>
  <c r="G732"/>
  <c r="G908" s="1"/>
  <c r="H817"/>
  <c r="H913" s="1"/>
  <c r="H478"/>
  <c r="H894" s="1"/>
  <c r="I137"/>
  <c r="I873" s="1"/>
  <c r="H647"/>
  <c r="H903" s="1"/>
  <c r="H563"/>
  <c r="H899" s="1"/>
  <c r="G306"/>
  <c r="G138"/>
  <c r="G874" s="1"/>
  <c r="H223"/>
  <c r="H879" s="1"/>
  <c r="I476"/>
  <c r="I892" s="1"/>
  <c r="I647"/>
  <c r="I903" s="1"/>
  <c r="G648"/>
  <c r="G904" s="1"/>
  <c r="J817"/>
  <c r="J913" s="1"/>
  <c r="H136"/>
  <c r="H872" s="1"/>
  <c r="J647"/>
  <c r="J903" s="1"/>
  <c r="H646"/>
  <c r="H902" s="1"/>
  <c r="I221"/>
  <c r="I877" s="1"/>
  <c r="I393"/>
  <c r="I889" s="1"/>
  <c r="G563"/>
  <c r="G899" s="1"/>
  <c r="I731"/>
  <c r="I907" s="1"/>
  <c r="H306"/>
  <c r="H882" s="1"/>
  <c r="G562"/>
  <c r="G898" s="1"/>
  <c r="J732"/>
  <c r="J908" s="1"/>
  <c r="H137"/>
  <c r="H873" s="1"/>
  <c r="I817"/>
  <c r="I913" s="1"/>
  <c r="J51"/>
  <c r="J867" s="1"/>
  <c r="H52"/>
  <c r="H868" s="1"/>
  <c r="H51"/>
  <c r="H867" s="1"/>
  <c r="I52"/>
  <c r="I868" s="1"/>
  <c r="G51"/>
  <c r="G867" s="1"/>
  <c r="H904"/>
  <c r="I867"/>
  <c r="H892"/>
  <c r="G872"/>
  <c r="I902"/>
  <c r="H877"/>
  <c r="H912"/>
  <c r="G887"/>
  <c r="I878"/>
  <c r="J816"/>
  <c r="H818"/>
  <c r="H914" s="1"/>
  <c r="J136"/>
  <c r="G53"/>
  <c r="G869" s="1"/>
  <c r="J391"/>
  <c r="H391"/>
  <c r="J897"/>
  <c r="H221" i="20"/>
  <c r="H877" s="1"/>
  <c r="J646"/>
  <c r="J902" s="1"/>
  <c r="I308"/>
  <c r="I884" s="1"/>
  <c r="H136"/>
  <c r="H872" s="1"/>
  <c r="I51"/>
  <c r="I867" s="1"/>
  <c r="G816" i="21"/>
  <c r="I478"/>
  <c r="I894" s="1"/>
  <c r="H138"/>
  <c r="H874" s="1"/>
  <c r="J137"/>
  <c r="J873" s="1"/>
  <c r="G646"/>
  <c r="J648"/>
  <c r="J904" s="1"/>
  <c r="I816"/>
  <c r="J818"/>
  <c r="J914" s="1"/>
  <c r="J392" i="20"/>
  <c r="J888" s="1"/>
  <c r="I136"/>
  <c r="I872" s="1"/>
  <c r="J477"/>
  <c r="J893" s="1"/>
  <c r="J476" i="21"/>
  <c r="I136"/>
  <c r="J53"/>
  <c r="J869" s="1"/>
  <c r="I223"/>
  <c r="I879" s="1"/>
  <c r="H222"/>
  <c r="H878" s="1"/>
  <c r="J393"/>
  <c r="J889" s="1"/>
  <c r="J392"/>
  <c r="J888" s="1"/>
  <c r="H51" i="20"/>
  <c r="H867" s="1"/>
  <c r="H562"/>
  <c r="H898" s="1"/>
  <c r="H817"/>
  <c r="H913" s="1"/>
  <c r="G818" i="21"/>
  <c r="G914" s="1"/>
  <c r="J52"/>
  <c r="J868" s="1"/>
  <c r="J221"/>
  <c r="I391"/>
  <c r="G907"/>
  <c r="J882"/>
  <c r="G222"/>
  <c r="G878" s="1"/>
  <c r="H561" i="20"/>
  <c r="H897" s="1"/>
  <c r="H647"/>
  <c r="H903" s="1"/>
  <c r="I817"/>
  <c r="I913" s="1"/>
  <c r="J222"/>
  <c r="J878" s="1"/>
  <c r="J138"/>
  <c r="J874" s="1"/>
  <c r="G52"/>
  <c r="G868" s="1"/>
  <c r="J51"/>
  <c r="I138"/>
  <c r="I874" s="1"/>
  <c r="G731"/>
  <c r="G907" s="1"/>
  <c r="I306"/>
  <c r="I882" s="1"/>
  <c r="G648"/>
  <c r="G904" s="1"/>
  <c r="I478"/>
  <c r="I894" s="1"/>
  <c r="G222"/>
  <c r="G878" s="1"/>
  <c r="H393"/>
  <c r="H889" s="1"/>
  <c r="H646"/>
  <c r="H902" s="1"/>
  <c r="G307"/>
  <c r="G883" s="1"/>
  <c r="G137"/>
  <c r="G873" s="1"/>
  <c r="J731"/>
  <c r="J907" s="1"/>
  <c r="G477"/>
  <c r="G893" s="1"/>
  <c r="H53"/>
  <c r="H869" s="1"/>
  <c r="H52"/>
  <c r="H868" s="1"/>
  <c r="J52"/>
  <c r="J868" s="1"/>
  <c r="H477"/>
  <c r="H893" s="1"/>
  <c r="I53"/>
  <c r="I869" s="1"/>
  <c r="J561"/>
  <c r="J897" s="1"/>
  <c r="H138"/>
  <c r="H874" s="1"/>
  <c r="I137"/>
  <c r="I873" s="1"/>
  <c r="J912"/>
  <c r="G902"/>
  <c r="I877"/>
  <c r="I883"/>
  <c r="H887"/>
  <c r="G897"/>
  <c r="G564"/>
  <c r="G565" s="1"/>
  <c r="G566" s="1"/>
  <c r="G567" s="1"/>
  <c r="J872"/>
  <c r="H882"/>
  <c r="I907"/>
  <c r="J308"/>
  <c r="J884" s="1"/>
  <c r="J137"/>
  <c r="J873" s="1"/>
  <c r="G733"/>
  <c r="G909" s="1"/>
  <c r="H732"/>
  <c r="H908" s="1"/>
  <c r="G223"/>
  <c r="G879" s="1"/>
  <c r="H222"/>
  <c r="H878" s="1"/>
  <c r="J391"/>
  <c r="H563"/>
  <c r="H899" s="1"/>
  <c r="J562"/>
  <c r="J898" s="1"/>
  <c r="H818"/>
  <c r="H914" s="1"/>
  <c r="G306"/>
  <c r="I733"/>
  <c r="I909" s="1"/>
  <c r="H731"/>
  <c r="I562"/>
  <c r="I898" s="1"/>
  <c r="H308"/>
  <c r="H884" s="1"/>
  <c r="G392"/>
  <c r="G888" s="1"/>
  <c r="G393"/>
  <c r="G889" s="1"/>
  <c r="H392"/>
  <c r="H888" s="1"/>
  <c r="I561"/>
  <c r="J563"/>
  <c r="J899" s="1"/>
  <c r="H648"/>
  <c r="H904" s="1"/>
  <c r="I816"/>
  <c r="J818"/>
  <c r="J914" s="1"/>
  <c r="I732"/>
  <c r="I908" s="1"/>
  <c r="H223"/>
  <c r="H879" s="1"/>
  <c r="I223"/>
  <c r="I879" s="1"/>
  <c r="I393"/>
  <c r="I889" s="1"/>
  <c r="I646"/>
  <c r="J648"/>
  <c r="J904" s="1"/>
  <c r="G816"/>
  <c r="H307"/>
  <c r="H883" s="1"/>
  <c r="G136"/>
  <c r="J306"/>
  <c r="H733"/>
  <c r="H909" s="1"/>
  <c r="J732"/>
  <c r="J908" s="1"/>
  <c r="G867"/>
  <c r="I818"/>
  <c r="I914" s="1"/>
  <c r="T535" i="18"/>
  <c r="T536" s="1"/>
  <c r="I539" s="1"/>
  <c r="I973" s="1"/>
  <c r="S535"/>
  <c r="S536" s="1"/>
  <c r="G538" s="1"/>
  <c r="G972" s="1"/>
  <c r="J214"/>
  <c r="J876" s="1"/>
  <c r="H213"/>
  <c r="G456"/>
  <c r="G947" s="1"/>
  <c r="I620"/>
  <c r="I997" s="1"/>
  <c r="J620"/>
  <c r="J997" s="1"/>
  <c r="H214"/>
  <c r="H876" s="1"/>
  <c r="H620"/>
  <c r="H997" s="1"/>
  <c r="J619"/>
  <c r="J996" s="1"/>
  <c r="J376"/>
  <c r="J924" s="1"/>
  <c r="G52"/>
  <c r="G828" s="1"/>
  <c r="G701"/>
  <c r="G1021" s="1"/>
  <c r="J52"/>
  <c r="J828" s="1"/>
  <c r="H51"/>
  <c r="H827" s="1"/>
  <c r="J213"/>
  <c r="J875" s="1"/>
  <c r="H782"/>
  <c r="H1045" s="1"/>
  <c r="I213"/>
  <c r="I875" s="1"/>
  <c r="I619"/>
  <c r="I996" s="1"/>
  <c r="H701"/>
  <c r="H1021" s="1"/>
  <c r="J294"/>
  <c r="J899" s="1"/>
  <c r="I215"/>
  <c r="I877" s="1"/>
  <c r="I699"/>
  <c r="I1019" s="1"/>
  <c r="H215"/>
  <c r="H877" s="1"/>
  <c r="G781"/>
  <c r="G1044" s="1"/>
  <c r="I781"/>
  <c r="I1044" s="1"/>
  <c r="H52"/>
  <c r="H828" s="1"/>
  <c r="J458"/>
  <c r="J949" s="1"/>
  <c r="J215"/>
  <c r="J877" s="1"/>
  <c r="G619"/>
  <c r="G996" s="1"/>
  <c r="I132"/>
  <c r="I851" s="1"/>
  <c r="J701"/>
  <c r="J1021" s="1"/>
  <c r="H458"/>
  <c r="H949" s="1"/>
  <c r="J618"/>
  <c r="I700"/>
  <c r="I1020" s="1"/>
  <c r="I618"/>
  <c r="I995" s="1"/>
  <c r="G377"/>
  <c r="G925" s="1"/>
  <c r="I295"/>
  <c r="I900" s="1"/>
  <c r="G51"/>
  <c r="G827" s="1"/>
  <c r="G700"/>
  <c r="G1020" s="1"/>
  <c r="G537"/>
  <c r="H618"/>
  <c r="H295"/>
  <c r="H900" s="1"/>
  <c r="J134"/>
  <c r="J853" s="1"/>
  <c r="H375"/>
  <c r="H923" s="1"/>
  <c r="I375"/>
  <c r="I923" s="1"/>
  <c r="G294"/>
  <c r="G899" s="1"/>
  <c r="J780"/>
  <c r="J1043" s="1"/>
  <c r="I456"/>
  <c r="I947" s="1"/>
  <c r="H700"/>
  <c r="H1020" s="1"/>
  <c r="I537"/>
  <c r="G132"/>
  <c r="G851" s="1"/>
  <c r="I51"/>
  <c r="I827" s="1"/>
  <c r="G457"/>
  <c r="G948" s="1"/>
  <c r="J538"/>
  <c r="J972" s="1"/>
  <c r="G214"/>
  <c r="G876" s="1"/>
  <c r="J699"/>
  <c r="H537"/>
  <c r="J132"/>
  <c r="J851" s="1"/>
  <c r="J377"/>
  <c r="J925" s="1"/>
  <c r="J133"/>
  <c r="J852" s="1"/>
  <c r="G375"/>
  <c r="G923" s="1"/>
  <c r="I377"/>
  <c r="I925" s="1"/>
  <c r="H296"/>
  <c r="H901" s="1"/>
  <c r="J782"/>
  <c r="J1045" s="1"/>
  <c r="I457"/>
  <c r="I948" s="1"/>
  <c r="J537"/>
  <c r="J971" s="1"/>
  <c r="H699"/>
  <c r="H1019" s="1"/>
  <c r="I294"/>
  <c r="I899" s="1"/>
  <c r="H1043"/>
  <c r="H851"/>
  <c r="J900"/>
  <c r="J947"/>
  <c r="G924"/>
  <c r="H899"/>
  <c r="I828"/>
  <c r="J53"/>
  <c r="J829" s="1"/>
  <c r="H53"/>
  <c r="H829" s="1"/>
  <c r="G53"/>
  <c r="G829" s="1"/>
  <c r="J457"/>
  <c r="J948" s="1"/>
  <c r="G995"/>
  <c r="G133"/>
  <c r="G852" s="1"/>
  <c r="H376"/>
  <c r="H924" s="1"/>
  <c r="J296"/>
  <c r="J901" s="1"/>
  <c r="I780"/>
  <c r="G296"/>
  <c r="G901" s="1"/>
  <c r="G780"/>
  <c r="G458"/>
  <c r="G949" s="1"/>
  <c r="G875"/>
  <c r="G295"/>
  <c r="G900" s="1"/>
  <c r="H133"/>
  <c r="H852" s="1"/>
  <c r="G134"/>
  <c r="I134"/>
  <c r="I853" s="1"/>
  <c r="I376"/>
  <c r="H781"/>
  <c r="H1044" s="1"/>
  <c r="G782"/>
  <c r="G1045" s="1"/>
  <c r="H456"/>
  <c r="G1019"/>
  <c r="H79" i="7"/>
  <c r="I79" s="1"/>
  <c r="H78"/>
  <c r="I78" s="1"/>
  <c r="H77"/>
  <c r="I77" s="1"/>
  <c r="H76"/>
  <c r="I76" s="1"/>
  <c r="H75"/>
  <c r="I75" s="1"/>
  <c r="H74"/>
  <c r="I74" s="1"/>
  <c r="H73"/>
  <c r="I73" s="1"/>
  <c r="H72"/>
  <c r="I72" s="1"/>
  <c r="H71"/>
  <c r="I71" s="1"/>
  <c r="H70"/>
  <c r="I70" s="1"/>
  <c r="H69"/>
  <c r="I69" s="1"/>
  <c r="H68"/>
  <c r="I68" s="1"/>
  <c r="Q59"/>
  <c r="K54"/>
  <c r="K53"/>
  <c r="K52"/>
  <c r="K51"/>
  <c r="K50"/>
  <c r="K49"/>
  <c r="K48"/>
  <c r="K46"/>
  <c r="K47"/>
  <c r="K42"/>
  <c r="K41"/>
  <c r="K40"/>
  <c r="K39"/>
  <c r="K38"/>
  <c r="K37"/>
  <c r="K36"/>
  <c r="K35"/>
  <c r="K34"/>
  <c r="L30"/>
  <c r="K29"/>
  <c r="K28"/>
  <c r="K27"/>
  <c r="K26"/>
  <c r="K25"/>
  <c r="K24"/>
  <c r="K23"/>
  <c r="K22"/>
  <c r="J309" i="21" l="1"/>
  <c r="J310" s="1"/>
  <c r="J311" s="1"/>
  <c r="J312" s="1"/>
  <c r="J564"/>
  <c r="J565" s="1"/>
  <c r="J566" s="1"/>
  <c r="J567" s="1"/>
  <c r="H309"/>
  <c r="H310" s="1"/>
  <c r="H311" s="1"/>
  <c r="H312" s="1"/>
  <c r="H479" i="20"/>
  <c r="H480" s="1"/>
  <c r="H481" s="1"/>
  <c r="H482" s="1"/>
  <c r="I734" i="21"/>
  <c r="I735" s="1"/>
  <c r="I736" s="1"/>
  <c r="I737" s="1"/>
  <c r="I649"/>
  <c r="I650" s="1"/>
  <c r="I651" s="1"/>
  <c r="I652" s="1"/>
  <c r="G309"/>
  <c r="G310" s="1"/>
  <c r="G311" s="1"/>
  <c r="G312" s="1"/>
  <c r="G394"/>
  <c r="G395" s="1"/>
  <c r="G396" s="1"/>
  <c r="G397" s="1"/>
  <c r="G564"/>
  <c r="G565" s="1"/>
  <c r="G566" s="1"/>
  <c r="G567" s="1"/>
  <c r="H479"/>
  <c r="H480" s="1"/>
  <c r="H481" s="1"/>
  <c r="H482" s="1"/>
  <c r="G897"/>
  <c r="I564"/>
  <c r="I565" s="1"/>
  <c r="I566" s="1"/>
  <c r="I567" s="1"/>
  <c r="H139" i="20"/>
  <c r="H140" s="1"/>
  <c r="H141" s="1"/>
  <c r="H142" s="1"/>
  <c r="G479" i="21"/>
  <c r="G480" s="1"/>
  <c r="G481" s="1"/>
  <c r="G482" s="1"/>
  <c r="J734"/>
  <c r="J735" s="1"/>
  <c r="J736" s="1"/>
  <c r="J737" s="1"/>
  <c r="I54" i="20"/>
  <c r="I55" s="1"/>
  <c r="I56" s="1"/>
  <c r="I57" s="1"/>
  <c r="H564" i="21"/>
  <c r="H565" s="1"/>
  <c r="H566" s="1"/>
  <c r="H567" s="1"/>
  <c r="G882"/>
  <c r="J621" i="18"/>
  <c r="J622" s="1"/>
  <c r="H564" i="20"/>
  <c r="H565" s="1"/>
  <c r="H566" s="1"/>
  <c r="H567" s="1"/>
  <c r="J819"/>
  <c r="J820" s="1"/>
  <c r="J821" s="1"/>
  <c r="J822" s="1"/>
  <c r="I882" i="21"/>
  <c r="G139"/>
  <c r="G140" s="1"/>
  <c r="G141" s="1"/>
  <c r="G142" s="1"/>
  <c r="H734"/>
  <c r="H735" s="1"/>
  <c r="H736" s="1"/>
  <c r="H737" s="1"/>
  <c r="H649"/>
  <c r="H650" s="1"/>
  <c r="H651" s="1"/>
  <c r="H652" s="1"/>
  <c r="I394" i="20"/>
  <c r="I395" s="1"/>
  <c r="I396" s="1"/>
  <c r="I397" s="1"/>
  <c r="I54" i="21"/>
  <c r="I55" s="1"/>
  <c r="I56" s="1"/>
  <c r="I57" s="1"/>
  <c r="G734"/>
  <c r="G735" s="1"/>
  <c r="G736" s="1"/>
  <c r="G737" s="1"/>
  <c r="H54"/>
  <c r="H55" s="1"/>
  <c r="H56" s="1"/>
  <c r="H57" s="1"/>
  <c r="I309" i="20"/>
  <c r="I310" s="1"/>
  <c r="I311" s="1"/>
  <c r="I312" s="1"/>
  <c r="I479" i="21"/>
  <c r="I480" s="1"/>
  <c r="I481" s="1"/>
  <c r="I482" s="1"/>
  <c r="H139"/>
  <c r="H140" s="1"/>
  <c r="H141" s="1"/>
  <c r="H142" s="1"/>
  <c r="G224"/>
  <c r="G225" s="1"/>
  <c r="G226" s="1"/>
  <c r="G227" s="1"/>
  <c r="I224"/>
  <c r="I225" s="1"/>
  <c r="I226" s="1"/>
  <c r="I227" s="1"/>
  <c r="J912"/>
  <c r="J819"/>
  <c r="J820" s="1"/>
  <c r="J821" s="1"/>
  <c r="J822" s="1"/>
  <c r="I912"/>
  <c r="I819"/>
  <c r="I820" s="1"/>
  <c r="I821" s="1"/>
  <c r="I822" s="1"/>
  <c r="J887"/>
  <c r="J394"/>
  <c r="J395" s="1"/>
  <c r="J396" s="1"/>
  <c r="J397" s="1"/>
  <c r="J54"/>
  <c r="J55" s="1"/>
  <c r="J56" s="1"/>
  <c r="J57" s="1"/>
  <c r="I887"/>
  <c r="I394"/>
  <c r="I395" s="1"/>
  <c r="I396" s="1"/>
  <c r="I397" s="1"/>
  <c r="G912"/>
  <c r="G819"/>
  <c r="G820" s="1"/>
  <c r="G821" s="1"/>
  <c r="G822" s="1"/>
  <c r="H887"/>
  <c r="H394"/>
  <c r="H395" s="1"/>
  <c r="H396" s="1"/>
  <c r="H397" s="1"/>
  <c r="H224"/>
  <c r="H225" s="1"/>
  <c r="H226" s="1"/>
  <c r="H227" s="1"/>
  <c r="H819"/>
  <c r="H820" s="1"/>
  <c r="H821" s="1"/>
  <c r="H822" s="1"/>
  <c r="I872"/>
  <c r="I139"/>
  <c r="I140" s="1"/>
  <c r="I141" s="1"/>
  <c r="I142" s="1"/>
  <c r="G54"/>
  <c r="G55" s="1"/>
  <c r="G56" s="1"/>
  <c r="G57" s="1"/>
  <c r="J479" i="20"/>
  <c r="J480" s="1"/>
  <c r="J481" s="1"/>
  <c r="J482" s="1"/>
  <c r="G479"/>
  <c r="G480" s="1"/>
  <c r="G481" s="1"/>
  <c r="G482" s="1"/>
  <c r="G649"/>
  <c r="G650" s="1"/>
  <c r="G651" s="1"/>
  <c r="G652" s="1"/>
  <c r="J54"/>
  <c r="J55" s="1"/>
  <c r="J56" s="1"/>
  <c r="J57" s="1"/>
  <c r="J892" i="21"/>
  <c r="J479"/>
  <c r="J480" s="1"/>
  <c r="J481" s="1"/>
  <c r="J482" s="1"/>
  <c r="J877"/>
  <c r="J224"/>
  <c r="J225" s="1"/>
  <c r="J226" s="1"/>
  <c r="J227" s="1"/>
  <c r="G902"/>
  <c r="G649"/>
  <c r="G650" s="1"/>
  <c r="G651" s="1"/>
  <c r="G652" s="1"/>
  <c r="J872"/>
  <c r="J139"/>
  <c r="J140" s="1"/>
  <c r="J141" s="1"/>
  <c r="J142" s="1"/>
  <c r="J649"/>
  <c r="J650" s="1"/>
  <c r="J651" s="1"/>
  <c r="J652" s="1"/>
  <c r="J734" i="20"/>
  <c r="J735" s="1"/>
  <c r="J736" s="1"/>
  <c r="J737" s="1"/>
  <c r="H649"/>
  <c r="H650" s="1"/>
  <c r="H651" s="1"/>
  <c r="H652" s="1"/>
  <c r="I139"/>
  <c r="I140" s="1"/>
  <c r="I141" s="1"/>
  <c r="I142" s="1"/>
  <c r="J867"/>
  <c r="G54"/>
  <c r="G55" s="1"/>
  <c r="G56" s="1"/>
  <c r="G57" s="1"/>
  <c r="H54"/>
  <c r="H55" s="1"/>
  <c r="H56" s="1"/>
  <c r="H57" s="1"/>
  <c r="I479"/>
  <c r="I480" s="1"/>
  <c r="I481" s="1"/>
  <c r="I482" s="1"/>
  <c r="J224"/>
  <c r="J225" s="1"/>
  <c r="J226" s="1"/>
  <c r="J227" s="1"/>
  <c r="H394"/>
  <c r="H395" s="1"/>
  <c r="H396" s="1"/>
  <c r="H397" s="1"/>
  <c r="G224"/>
  <c r="G225" s="1"/>
  <c r="G226" s="1"/>
  <c r="G227" s="1"/>
  <c r="I224"/>
  <c r="I225" s="1"/>
  <c r="I226" s="1"/>
  <c r="I227" s="1"/>
  <c r="G734"/>
  <c r="G735" s="1"/>
  <c r="G736" s="1"/>
  <c r="G737" s="1"/>
  <c r="H309"/>
  <c r="H310" s="1"/>
  <c r="H311" s="1"/>
  <c r="H312" s="1"/>
  <c r="G912"/>
  <c r="G819"/>
  <c r="G820" s="1"/>
  <c r="G821" s="1"/>
  <c r="G822" s="1"/>
  <c r="G882"/>
  <c r="G309"/>
  <c r="G310" s="1"/>
  <c r="G311" s="1"/>
  <c r="G312" s="1"/>
  <c r="J882"/>
  <c r="J309"/>
  <c r="J310" s="1"/>
  <c r="J311" s="1"/>
  <c r="J312" s="1"/>
  <c r="G872"/>
  <c r="G139"/>
  <c r="G140" s="1"/>
  <c r="G141" s="1"/>
  <c r="G142" s="1"/>
  <c r="I734"/>
  <c r="I735" s="1"/>
  <c r="I736" s="1"/>
  <c r="I737" s="1"/>
  <c r="I912"/>
  <c r="I819"/>
  <c r="I820" s="1"/>
  <c r="I821" s="1"/>
  <c r="I822" s="1"/>
  <c r="H907"/>
  <c r="H734"/>
  <c r="H735" s="1"/>
  <c r="H736" s="1"/>
  <c r="H737" s="1"/>
  <c r="J564"/>
  <c r="J565" s="1"/>
  <c r="J566" s="1"/>
  <c r="J567" s="1"/>
  <c r="H224"/>
  <c r="H225" s="1"/>
  <c r="H226" s="1"/>
  <c r="H227" s="1"/>
  <c r="I897"/>
  <c r="I564"/>
  <c r="I565" s="1"/>
  <c r="I566" s="1"/>
  <c r="I567" s="1"/>
  <c r="J887"/>
  <c r="J394"/>
  <c r="J395" s="1"/>
  <c r="J396" s="1"/>
  <c r="J397" s="1"/>
  <c r="I902"/>
  <c r="I649"/>
  <c r="I650" s="1"/>
  <c r="I651" s="1"/>
  <c r="I652" s="1"/>
  <c r="G394"/>
  <c r="G395" s="1"/>
  <c r="G396" s="1"/>
  <c r="G397" s="1"/>
  <c r="J139"/>
  <c r="J140" s="1"/>
  <c r="J141" s="1"/>
  <c r="J142" s="1"/>
  <c r="J649"/>
  <c r="J650" s="1"/>
  <c r="J651" s="1"/>
  <c r="J652" s="1"/>
  <c r="H819"/>
  <c r="H820" s="1"/>
  <c r="H821" s="1"/>
  <c r="H822" s="1"/>
  <c r="G539" i="18"/>
  <c r="G973" s="1"/>
  <c r="H538"/>
  <c r="H972" s="1"/>
  <c r="I540"/>
  <c r="I541" s="1"/>
  <c r="J539"/>
  <c r="J973" s="1"/>
  <c r="H539"/>
  <c r="H973" s="1"/>
  <c r="G853"/>
  <c r="H216"/>
  <c r="H217" s="1"/>
  <c r="H621"/>
  <c r="H622" s="1"/>
  <c r="G216"/>
  <c r="G217" s="1"/>
  <c r="G702"/>
  <c r="G703" s="1"/>
  <c r="J216"/>
  <c r="J217" s="1"/>
  <c r="H875"/>
  <c r="J702"/>
  <c r="J703" s="1"/>
  <c r="J378"/>
  <c r="J379" s="1"/>
  <c r="G378"/>
  <c r="G379" s="1"/>
  <c r="G621"/>
  <c r="G622" s="1"/>
  <c r="G54"/>
  <c r="G55" s="1"/>
  <c r="I702"/>
  <c r="I703" s="1"/>
  <c r="I216"/>
  <c r="I217" s="1"/>
  <c r="I297"/>
  <c r="I298" s="1"/>
  <c r="J1019"/>
  <c r="H971"/>
  <c r="J54"/>
  <c r="J55" s="1"/>
  <c r="J783"/>
  <c r="J784" s="1"/>
  <c r="J995"/>
  <c r="G971"/>
  <c r="H54"/>
  <c r="H55" s="1"/>
  <c r="I621"/>
  <c r="I622" s="1"/>
  <c r="H995"/>
  <c r="G297"/>
  <c r="G298" s="1"/>
  <c r="H297"/>
  <c r="H298" s="1"/>
  <c r="H702"/>
  <c r="H703" s="1"/>
  <c r="I971"/>
  <c r="J135"/>
  <c r="J136" s="1"/>
  <c r="H783"/>
  <c r="H784" s="1"/>
  <c r="I459"/>
  <c r="I460" s="1"/>
  <c r="I54"/>
  <c r="I55" s="1"/>
  <c r="G459"/>
  <c r="G460" s="1"/>
  <c r="I135"/>
  <c r="I136" s="1"/>
  <c r="H135"/>
  <c r="H136" s="1"/>
  <c r="I924"/>
  <c r="I378"/>
  <c r="I379" s="1"/>
  <c r="I1043"/>
  <c r="I783"/>
  <c r="I784" s="1"/>
  <c r="J297"/>
  <c r="J298" s="1"/>
  <c r="G135"/>
  <c r="G136" s="1"/>
  <c r="H947"/>
  <c r="H459"/>
  <c r="H460" s="1"/>
  <c r="G1043"/>
  <c r="G783"/>
  <c r="G784" s="1"/>
  <c r="H378"/>
  <c r="H379" s="1"/>
  <c r="J459"/>
  <c r="J460" s="1"/>
  <c r="K30" i="7"/>
  <c r="L43"/>
  <c r="L17"/>
  <c r="K17"/>
  <c r="L16"/>
  <c r="K16"/>
  <c r="L15"/>
  <c r="K15"/>
  <c r="L14"/>
  <c r="K14"/>
  <c r="L13"/>
  <c r="K13"/>
  <c r="L12"/>
  <c r="K12"/>
  <c r="L11"/>
  <c r="K11"/>
  <c r="L10"/>
  <c r="K10"/>
  <c r="L9"/>
  <c r="K9"/>
  <c r="L8"/>
  <c r="K8"/>
  <c r="L7"/>
  <c r="K7"/>
  <c r="L6"/>
  <c r="K6"/>
  <c r="L5"/>
  <c r="K5"/>
  <c r="H785" i="18" l="1"/>
  <c r="H786"/>
  <c r="I542"/>
  <c r="I543"/>
  <c r="I785"/>
  <c r="I786"/>
  <c r="J299"/>
  <c r="J300"/>
  <c r="J704"/>
  <c r="J705"/>
  <c r="I462"/>
  <c r="I461"/>
  <c r="G137"/>
  <c r="G138"/>
  <c r="G462"/>
  <c r="G461"/>
  <c r="G299"/>
  <c r="G300"/>
  <c r="J380"/>
  <c r="J381"/>
  <c r="I137"/>
  <c r="I138"/>
  <c r="H299"/>
  <c r="H300"/>
  <c r="G380"/>
  <c r="G381"/>
  <c r="H218"/>
  <c r="H219"/>
  <c r="I218"/>
  <c r="I219"/>
  <c r="I623"/>
  <c r="I624"/>
  <c r="H462"/>
  <c r="H461"/>
  <c r="H137"/>
  <c r="H138"/>
  <c r="H704"/>
  <c r="H705"/>
  <c r="J785"/>
  <c r="J786"/>
  <c r="G623"/>
  <c r="G624"/>
  <c r="H623"/>
  <c r="H624"/>
  <c r="H380"/>
  <c r="H381"/>
  <c r="J623"/>
  <c r="J624"/>
  <c r="G218"/>
  <c r="G219"/>
  <c r="J218"/>
  <c r="J219"/>
  <c r="J462"/>
  <c r="J461"/>
  <c r="I299"/>
  <c r="I300"/>
  <c r="G785"/>
  <c r="G786"/>
  <c r="I380"/>
  <c r="I381"/>
  <c r="J137"/>
  <c r="J138"/>
  <c r="I704"/>
  <c r="I705"/>
  <c r="G704"/>
  <c r="G705"/>
  <c r="J56"/>
  <c r="J57"/>
  <c r="H56"/>
  <c r="H57"/>
  <c r="I56"/>
  <c r="I57"/>
  <c r="G56"/>
  <c r="G57"/>
  <c r="G922" i="21"/>
  <c r="I917" s="1"/>
  <c r="I918" s="1"/>
  <c r="I919" s="1"/>
  <c r="I920" s="1"/>
  <c r="G922" i="20"/>
  <c r="H917" s="1"/>
  <c r="H918" s="1"/>
  <c r="H919" s="1"/>
  <c r="H920" s="1"/>
  <c r="H540" i="18"/>
  <c r="H541" s="1"/>
  <c r="J540"/>
  <c r="J541" s="1"/>
  <c r="G540"/>
  <c r="G541" s="1"/>
  <c r="G1072"/>
  <c r="H542" l="1"/>
  <c r="H543"/>
  <c r="J542"/>
  <c r="J543"/>
  <c r="G542"/>
  <c r="G543"/>
  <c r="J917" i="21"/>
  <c r="J918" s="1"/>
  <c r="J919" s="1"/>
  <c r="J920" s="1"/>
  <c r="G917"/>
  <c r="G918" s="1"/>
  <c r="G919" s="1"/>
  <c r="G920" s="1"/>
  <c r="H917"/>
  <c r="H918" s="1"/>
  <c r="H919" s="1"/>
  <c r="H920" s="1"/>
  <c r="G917" i="20"/>
  <c r="G918" s="1"/>
  <c r="G919" s="1"/>
  <c r="G920" s="1"/>
  <c r="I917"/>
  <c r="I918" s="1"/>
  <c r="I919" s="1"/>
  <c r="I920" s="1"/>
  <c r="J917"/>
  <c r="J918" s="1"/>
  <c r="J919" s="1"/>
  <c r="J920" s="1"/>
  <c r="G1067" i="18"/>
  <c r="G1068" s="1"/>
  <c r="G1069" s="1"/>
  <c r="H1067"/>
  <c r="H1068" s="1"/>
  <c r="H1069" s="1"/>
  <c r="I1067"/>
  <c r="I1068" s="1"/>
  <c r="I1069" s="1"/>
  <c r="J1067"/>
  <c r="J1068" s="1"/>
  <c r="J1069" s="1"/>
  <c r="J1070" l="1"/>
  <c r="G1071"/>
  <c r="H1070"/>
  <c r="I1070"/>
  <c r="G1070"/>
  <c r="G921" i="21"/>
  <c r="G921" i="20"/>
</calcChain>
</file>

<file path=xl/sharedStrings.xml><?xml version="1.0" encoding="utf-8"?>
<sst xmlns="http://schemas.openxmlformats.org/spreadsheetml/2006/main" count="4461" uniqueCount="424">
  <si>
    <t>Severity</t>
  </si>
  <si>
    <t>1 Catastrophic</t>
  </si>
  <si>
    <t>2 Severe</t>
  </si>
  <si>
    <t>3 Moderate</t>
  </si>
  <si>
    <t>4 Minor</t>
  </si>
  <si>
    <t>A Frequent</t>
  </si>
  <si>
    <t>B</t>
  </si>
  <si>
    <t>A</t>
  </si>
  <si>
    <t>C</t>
  </si>
  <si>
    <t>D</t>
  </si>
  <si>
    <t>E</t>
  </si>
  <si>
    <t>F</t>
  </si>
  <si>
    <t>Risk</t>
  </si>
  <si>
    <t>Scenario</t>
  </si>
  <si>
    <t>Likelihood Group</t>
  </si>
  <si>
    <t>Harm</t>
  </si>
  <si>
    <t>Severity Group</t>
  </si>
  <si>
    <t>Frequent</t>
  </si>
  <si>
    <t>Likely</t>
  </si>
  <si>
    <t>Possible</t>
  </si>
  <si>
    <t>Rare</t>
  </si>
  <si>
    <t>Unlikely</t>
  </si>
  <si>
    <t>NRF</t>
  </si>
  <si>
    <t>Risk Index</t>
  </si>
  <si>
    <t>1) Operator lifts cassette slightly, then re-lowers it, enough to satisfy sensor that cassette has been changed, System then closes hatch, only injuring hand</t>
  </si>
  <si>
    <t>2) Sensor malfunctions during manual placement. System then closes hatch, only injuring hand</t>
  </si>
  <si>
    <t>3) Software fails during manual placement. System then closes hatch, only injuring hand.</t>
  </si>
  <si>
    <t>4) Operator lifts cassette slightly, then re-lowers it, enough to satisfy sensor that cassette has been changed, System then closes hatch, only damaging mechanism.</t>
  </si>
  <si>
    <t>5) Sensor malfunctions during manual placement. System then closes hatch, only damaging mechanism</t>
  </si>
  <si>
    <t>6) Software fails during manual placement. System then closes hatch, only damaging mechanism</t>
  </si>
  <si>
    <t>7) Operator lifts cassette slightly, then re-lowers it, enough to satisfy sensor that cassette has been changed, System then closes hatch, injuring hand and  damaging mechanism.</t>
  </si>
  <si>
    <t>8) Sensor malfunctions during manual placement. System then closes hatch, injuring hand and damaging mechanism</t>
  </si>
  <si>
    <t>9) Software fails during manual placement. System then closes hatch, injuring hand and damaging mechanism</t>
  </si>
  <si>
    <t>Non-serious equipment damage</t>
  </si>
  <si>
    <t>Chemical formula</t>
  </si>
  <si>
    <t>75-71-8</t>
  </si>
  <si>
    <t>CH2FBr</t>
  </si>
  <si>
    <t>C3H3F2Br3</t>
  </si>
  <si>
    <t>75-45-6</t>
  </si>
  <si>
    <t>CCl4</t>
  </si>
  <si>
    <t>Carbon tetrachloride</t>
  </si>
  <si>
    <t>Methyl Bromide</t>
  </si>
  <si>
    <t>HCFC-22</t>
  </si>
  <si>
    <t>CCl2F2</t>
  </si>
  <si>
    <t>C2FCl5</t>
  </si>
  <si>
    <t>CH3Br</t>
  </si>
  <si>
    <t>CHF2Cl</t>
  </si>
  <si>
    <t>C2H3FCl2</t>
  </si>
  <si>
    <t>GWP</t>
  </si>
  <si>
    <t>ODP</t>
  </si>
  <si>
    <t>CAS#</t>
  </si>
  <si>
    <t>678–26–2</t>
  </si>
  <si>
    <t>Notional Volume [m³]</t>
  </si>
  <si>
    <t>373-52-4</t>
  </si>
  <si>
    <t>Name</t>
  </si>
  <si>
    <t>C 
Possible</t>
  </si>
  <si>
    <t>D 
Rare</t>
  </si>
  <si>
    <t>PFC-218</t>
  </si>
  <si>
    <t>cyclopentane</t>
  </si>
  <si>
    <t>propane</t>
  </si>
  <si>
    <t>chloroform</t>
  </si>
  <si>
    <t>NH3</t>
  </si>
  <si>
    <t>(CH3)2CHCH2CH3</t>
  </si>
  <si>
    <t>CH3CH2CH2CH2CH3</t>
  </si>
  <si>
    <t>CH3CH2CH3</t>
  </si>
  <si>
    <t>C
5F12</t>
  </si>
  <si>
    <t>C3F8</t>
  </si>
  <si>
    <t>CHF2OCH2CF2CHF2</t>
  </si>
  <si>
    <t>CF3CHFCHFCF2CF3</t>
  </si>
  <si>
    <t>CH2FCF3</t>
  </si>
  <si>
    <t>CHCl3</t>
  </si>
  <si>
    <t>C5H10</t>
  </si>
  <si>
    <t>811-97-2</t>
  </si>
  <si>
    <t>Amount [kg]</t>
  </si>
  <si>
    <t>R-11 Equiv
[kg]</t>
  </si>
  <si>
    <t>CO₂ Equiv
[T]</t>
  </si>
  <si>
    <t>CO₂ Equiv [T]</t>
  </si>
  <si>
    <t>R-11 Equiv [kg]</t>
  </si>
  <si>
    <t>B
Likely</t>
  </si>
  <si>
    <t>GW SG</t>
  </si>
  <si>
    <t>OD SG</t>
  </si>
  <si>
    <t>Aq SG</t>
  </si>
  <si>
    <t>Frequency</t>
  </si>
  <si>
    <r>
      <t>LGname =INDEX(LGnames,MATCH((</t>
    </r>
    <r>
      <rPr>
        <b/>
        <i/>
        <sz val="10"/>
        <color theme="1"/>
        <rFont val="Arial Narrow"/>
        <family val="2"/>
      </rPr>
      <t>freq[%/unit-year]</t>
    </r>
    <r>
      <rPr>
        <sz val="10"/>
        <color theme="1"/>
        <rFont val="Arial Narrow"/>
        <family val="2"/>
      </rPr>
      <t>),LGvalues,-1))</t>
    </r>
  </si>
  <si>
    <r>
      <t>LGletter =INDEX(LGletters,MATCH((</t>
    </r>
    <r>
      <rPr>
        <b/>
        <i/>
        <sz val="10"/>
        <color theme="1"/>
        <rFont val="Arial Narrow"/>
        <family val="2"/>
      </rPr>
      <t>freq[%/unit-year]</t>
    </r>
    <r>
      <rPr>
        <sz val="10"/>
        <color theme="1"/>
        <rFont val="Arial Narrow"/>
        <family val="2"/>
      </rPr>
      <t>),LGvalues,-1))</t>
    </r>
  </si>
  <si>
    <t>LGletter</t>
  </si>
  <si>
    <t>LGname</t>
  </si>
  <si>
    <t>Scenario:</t>
  </si>
  <si>
    <t>Frequency:</t>
  </si>
  <si>
    <t>Environmental Harm Form</t>
  </si>
  <si>
    <t>CFC-12, Dichlorodifluoromethane</t>
  </si>
  <si>
    <t>R-601, pentane</t>
  </si>
  <si>
    <t>Name(s)</t>
  </si>
  <si>
    <t>Sums</t>
  </si>
  <si>
    <t>HCFC-141b1, 1-dichloro-1-fluoroethane, Dichlorofluoroethane</t>
  </si>
  <si>
    <t>HFC-43-10mee, 1,1,1,2,2,3,4,5,5,5-decafluoropentane</t>
  </si>
  <si>
    <t>R-170, ethane</t>
  </si>
  <si>
    <t>HFE-356pcf3, Difluoromethyl 2,2,3,3-tetrafluoropropyl ether</t>
  </si>
  <si>
    <t>PFC-4-1-12, dodecafluoropentane, perfluoropentane</t>
  </si>
  <si>
    <t>CFC-111, Pentachlorofluoroethane</t>
  </si>
  <si>
    <t>Difluorotribromopropane</t>
  </si>
  <si>
    <t>Fluorobromomethane</t>
  </si>
  <si>
    <t>C2H6</t>
  </si>
  <si>
    <t>Nitrogen</t>
  </si>
  <si>
    <t>N2</t>
  </si>
  <si>
    <t xml:space="preserve">35042–99–0 </t>
  </si>
  <si>
    <t>Ammonia, R-717</t>
  </si>
  <si>
    <t>Chlorine</t>
  </si>
  <si>
    <t>Cl2</t>
  </si>
  <si>
    <t>HFC-134a, 1,1,1,2-tetrafluoroethane, norflurane</t>
  </si>
  <si>
    <t>Refrigerant release</t>
  </si>
  <si>
    <t>Nitrogen release</t>
  </si>
  <si>
    <t>OD</t>
  </si>
  <si>
    <t>GW</t>
  </si>
  <si>
    <t>% / unit-year</t>
  </si>
  <si>
    <t xml:space="preserve">HFC-134a, norflurane 
1,1,1,2-tetrafluoroethane, </t>
  </si>
  <si>
    <t>AT</t>
  </si>
  <si>
    <t>trans 1,2dichloroethylene</t>
  </si>
  <si>
    <t>156-60-5</t>
  </si>
  <si>
    <t>hexamethyldisilazane; HMDS</t>
  </si>
  <si>
    <t>999-97-3</t>
  </si>
  <si>
    <t>Propane</t>
  </si>
  <si>
    <t>R-403B</t>
  </si>
  <si>
    <t>HCFC-22, Monochlorodifluoromethane</t>
  </si>
  <si>
    <t>PFC-218, perfluoropropane</t>
  </si>
  <si>
    <t>fake1</t>
  </si>
  <si>
    <t>fake2</t>
  </si>
  <si>
    <t>Valid Analysis?</t>
  </si>
  <si>
    <t>Example Comment 1</t>
  </si>
  <si>
    <t>Scenario Comment 1</t>
  </si>
  <si>
    <t>Example:</t>
  </si>
  <si>
    <t>Number/Name</t>
  </si>
  <si>
    <t>Example Comment 2</t>
  </si>
  <si>
    <t>Example Comment 3</t>
  </si>
  <si>
    <t>Example Comment 4</t>
  </si>
  <si>
    <t>Scenario Comment 2</t>
  </si>
  <si>
    <t>Scenario Comment 3</t>
  </si>
  <si>
    <t>Scenario Comment 4</t>
  </si>
  <si>
    <t>Optional Input</t>
  </si>
  <si>
    <t>ATE</t>
  </si>
  <si>
    <t>R-601a, isopentane</t>
  </si>
  <si>
    <t>Number/NameS1</t>
  </si>
  <si>
    <t>Number/NameS2</t>
  </si>
  <si>
    <t>Number/NameS3</t>
  </si>
  <si>
    <t>Number/NameS4</t>
  </si>
  <si>
    <t>Number/NameS5</t>
  </si>
  <si>
    <t>Number/NameS6</t>
  </si>
  <si>
    <t>Number/NameS7</t>
  </si>
  <si>
    <t>Number/NameS8</t>
  </si>
  <si>
    <t>Number/NameS9</t>
  </si>
  <si>
    <t>Number/NameS10</t>
  </si>
  <si>
    <t>Scenarios Table</t>
  </si>
  <si>
    <t>Total Frequencies</t>
  </si>
  <si>
    <t>Mixture</t>
  </si>
  <si>
    <t>Other 1</t>
  </si>
  <si>
    <t>Other 2</t>
  </si>
  <si>
    <t>Other 3</t>
  </si>
  <si>
    <t>Valid?</t>
  </si>
  <si>
    <r>
      <t xml:space="preserve">To work, this </t>
    </r>
    <r>
      <rPr>
        <b/>
        <sz val="10"/>
        <color rgb="FFFF0000"/>
        <rFont val="Arial Narrow"/>
        <family val="2"/>
      </rPr>
      <t>must be pasted into columns starting with "A"</t>
    </r>
    <r>
      <rPr>
        <sz val="10"/>
        <color theme="1"/>
        <rFont val="Arial Narrow"/>
        <family val="2"/>
      </rPr>
      <t>, but can be pasted into any rows.</t>
    </r>
  </si>
  <si>
    <r>
      <t>SG=IFERROR(IF(0=</t>
    </r>
    <r>
      <rPr>
        <b/>
        <i/>
        <sz val="10"/>
        <color theme="1"/>
        <rFont val="Arial Narrow"/>
        <family val="2"/>
      </rPr>
      <t>NVequiv</t>
    </r>
    <r>
      <rPr>
        <sz val="10"/>
        <color theme="1"/>
        <rFont val="Arial Narrow"/>
        <family val="2"/>
      </rPr>
      <t>,"",MATCH(</t>
    </r>
    <r>
      <rPr>
        <b/>
        <i/>
        <sz val="10"/>
        <color theme="1"/>
        <rFont val="Arial Narrow"/>
        <family val="2"/>
      </rPr>
      <t>NVequiv</t>
    </r>
    <r>
      <rPr>
        <sz val="10"/>
        <color theme="1"/>
        <rFont val="Arial Narrow"/>
        <family val="2"/>
      </rPr>
      <t>,NVvalues,-1)),"Invalid")</t>
    </r>
  </si>
  <si>
    <r>
      <t>SG=IFERROR(IF(0=</t>
    </r>
    <r>
      <rPr>
        <b/>
        <i/>
        <sz val="10"/>
        <color theme="1"/>
        <rFont val="Arial Narrow"/>
        <family val="2"/>
      </rPr>
      <t>CO2equiv</t>
    </r>
    <r>
      <rPr>
        <sz val="10"/>
        <color theme="1"/>
        <rFont val="Arial Narrow"/>
        <family val="2"/>
      </rPr>
      <t>,"",MATCH(</t>
    </r>
    <r>
      <rPr>
        <b/>
        <i/>
        <sz val="10"/>
        <color theme="1"/>
        <rFont val="Arial Narrow"/>
        <family val="2"/>
      </rPr>
      <t>CO2equiv</t>
    </r>
    <r>
      <rPr>
        <sz val="10"/>
        <color theme="1"/>
        <rFont val="Arial Narrow"/>
        <family val="2"/>
      </rPr>
      <t>,CO2values,-1)),"Invalid")</t>
    </r>
  </si>
  <si>
    <r>
      <t>SG=IFERROR(IF(0=</t>
    </r>
    <r>
      <rPr>
        <b/>
        <i/>
        <sz val="10"/>
        <color theme="1"/>
        <rFont val="Arial Narrow"/>
        <family val="2"/>
      </rPr>
      <t>R11equiv</t>
    </r>
    <r>
      <rPr>
        <sz val="10"/>
        <color theme="1"/>
        <rFont val="Arial Narrow"/>
        <family val="2"/>
      </rPr>
      <t>,"",MATCH(</t>
    </r>
    <r>
      <rPr>
        <b/>
        <i/>
        <sz val="10"/>
        <color theme="1"/>
        <rFont val="Arial Narrow"/>
        <family val="2"/>
      </rPr>
      <t>R11equiv</t>
    </r>
    <r>
      <rPr>
        <sz val="10"/>
        <color theme="1"/>
        <rFont val="Arial Narrow"/>
        <family val="2"/>
      </rPr>
      <t>,R_11values,-1)),"Invalid")</t>
    </r>
  </si>
  <si>
    <t>Likelihood</t>
  </si>
  <si>
    <t>Lookup Tables, Functions, &amp; Test Cases</t>
  </si>
  <si>
    <t>% / 
unit-year</t>
  </si>
  <si>
    <r>
      <t>Risk Index = IFERROR(IF(</t>
    </r>
    <r>
      <rPr>
        <b/>
        <i/>
        <sz val="10"/>
        <color theme="1"/>
        <rFont val="Arial Narrow"/>
        <family val="2"/>
      </rPr>
      <t>LikelihoodGroup</t>
    </r>
    <r>
      <rPr>
        <sz val="10"/>
        <color theme="1"/>
        <rFont val="Arial Narrow"/>
        <family val="2"/>
      </rPr>
      <t xml:space="preserve">="","",INDEX(Rindices, </t>
    </r>
    <r>
      <rPr>
        <b/>
        <i/>
        <sz val="10"/>
        <color theme="1"/>
        <rFont val="Arial Narrow"/>
        <family val="2"/>
      </rPr>
      <t>SeverityGroup</t>
    </r>
    <r>
      <rPr>
        <sz val="10"/>
        <color theme="1"/>
        <rFont val="Arial Narrow"/>
        <family val="2"/>
      </rPr>
      <t>,FIND(UPPER(</t>
    </r>
    <r>
      <rPr>
        <b/>
        <i/>
        <sz val="10"/>
        <color theme="1"/>
        <rFont val="Arial Narrow"/>
        <family val="2"/>
      </rPr>
      <t>LikelihoodGroup</t>
    </r>
    <r>
      <rPr>
        <sz val="10"/>
        <color theme="1"/>
        <rFont val="Arial Narrow"/>
        <family val="2"/>
      </rPr>
      <t>),"ABCDEF"</t>
    </r>
  </si>
  <si>
    <r>
      <t>Risk = IFERROR(CHOOSE(</t>
    </r>
    <r>
      <rPr>
        <b/>
        <i/>
        <sz val="10"/>
        <color theme="1"/>
        <rFont val="Arial Narrow"/>
        <family val="2"/>
      </rPr>
      <t>RiskIndex</t>
    </r>
    <r>
      <rPr>
        <sz val="10"/>
        <color theme="1"/>
        <rFont val="Arial Narrow"/>
        <family val="2"/>
      </rPr>
      <t>,"Very Low","Low","Medium","High","Very High"),"")</t>
    </r>
  </si>
  <si>
    <t>E
Unlikely</t>
  </si>
  <si>
    <t>F 
NRF</t>
  </si>
  <si>
    <t>Aquatic Toxicity</t>
  </si>
  <si>
    <t>Acute 1</t>
  </si>
  <si>
    <t>Acute 2</t>
  </si>
  <si>
    <t>Acute 3</t>
  </si>
  <si>
    <t>Chronic 1</t>
  </si>
  <si>
    <t>Chronic 2</t>
  </si>
  <si>
    <t>Chronic 3</t>
  </si>
  <si>
    <t>Chronic 4</t>
  </si>
  <si>
    <t>Calculation based on:</t>
  </si>
  <si>
    <t>Value</t>
  </si>
  <si>
    <t>Group or</t>
  </si>
  <si>
    <t>----</t>
  </si>
  <si>
    <t>Value
[g/m³] or [mg/L]</t>
  </si>
  <si>
    <r>
      <t xml:space="preserve">Group </t>
    </r>
    <r>
      <rPr>
        <b/>
        <i/>
        <u/>
        <sz val="10"/>
        <color theme="1"/>
        <rFont val="Arial Narrow"/>
        <family val="2"/>
      </rPr>
      <t>or</t>
    </r>
  </si>
  <si>
    <t>Mixture Calculator</t>
  </si>
  <si>
    <t>Component</t>
  </si>
  <si>
    <t>Mixture Mass:</t>
  </si>
  <si>
    <t>Mass Fraction</t>
  </si>
  <si>
    <t>Mass</t>
  </si>
  <si>
    <t>Total</t>
  </si>
  <si>
    <t>Inferred toxicity [g/m³] or [mg/L]</t>
  </si>
  <si>
    <t>Croup</t>
  </si>
  <si>
    <r>
      <t>=IF(ISNUMBER(</t>
    </r>
    <r>
      <rPr>
        <b/>
        <i/>
        <sz val="10"/>
        <color theme="1"/>
        <rFont val="Arial Narrow"/>
        <family val="2"/>
      </rPr>
      <t>Toxicity</t>
    </r>
    <r>
      <rPr>
        <sz val="10"/>
        <color theme="1"/>
        <rFont val="Arial Narrow"/>
        <family val="2"/>
      </rPr>
      <t>),</t>
    </r>
    <r>
      <rPr>
        <b/>
        <i/>
        <sz val="10"/>
        <color theme="1"/>
        <rFont val="Arial Narrow"/>
        <family val="2"/>
      </rPr>
      <t>Toxicity</t>
    </r>
    <r>
      <rPr>
        <sz val="10"/>
        <color theme="1"/>
        <rFont val="Arial Narrow"/>
        <family val="2"/>
      </rPr>
      <t>,CHOOSE(MATCH(</t>
    </r>
    <r>
      <rPr>
        <b/>
        <i/>
        <sz val="10"/>
        <color theme="1"/>
        <rFont val="Arial Narrow"/>
        <family val="2"/>
      </rPr>
      <t>Group</t>
    </r>
    <r>
      <rPr>
        <sz val="10"/>
        <color theme="1"/>
        <rFont val="Arial Narrow"/>
        <family val="2"/>
      </rPr>
      <t>,ATgroups,0),Acute1,Acute2,Acute3, Chronic1,Chronic2,Chronic3,Chronic4,Empty,"",""))</t>
    </r>
  </si>
  <si>
    <t>Required input (Cells for which the values are zero, blank, or FALSE may be left blank.)</t>
  </si>
  <si>
    <t>Caution</t>
  </si>
  <si>
    <t>Multiple Scenario Template</t>
  </si>
  <si>
    <t>Scenarios Table Entries for Environmental Harm</t>
  </si>
  <si>
    <t>Scenarios Table Entries for Harm to People</t>
  </si>
  <si>
    <t xml:space="preserve">Scenario: </t>
  </si>
  <si>
    <t>Scenarios Table Entries for Harm to Equipment/Facility</t>
  </si>
  <si>
    <t>People</t>
  </si>
  <si>
    <t>Equipment/Facility</t>
  </si>
  <si>
    <t>Unused scenarios may be hidden or deleted; other unused rows may be hidden.  However, doing this will cause check boxes in deleted rows to be, and  check boxes in hidden rows to  appear to be, corrupted.  Some check boxes will appear in inappropriate places.  Therefore, ensure you have all the check boxes set correctly before deleting or hiding unused scenarios and rows.  Ignore the check boxes and rely on the words in the "Mixture" column to determine the basis the worksheet is using for calculations.</t>
  </si>
  <si>
    <t xml:space="preserve">The entries above for harm to the environment are made automatically. 
 For harm to people, equipment, and facilities, enter (in the tables below) a brief description of each harm in column C and the frequency of the harm (typically, but not necessarily, the same as the frequency of the scenario) in the appropriate Severity Group column (G, H, I, or J). </t>
  </si>
  <si>
    <t xml:space="preserve">Risk Category Assigned to This Hazard: </t>
  </si>
  <si>
    <t>I&amp;D Example 2</t>
  </si>
  <si>
    <t>hand injury</t>
  </si>
  <si>
    <t>Hand Injury</t>
  </si>
  <si>
    <t>I&amp;D Example 2 merged with Environmental Example 1.4</t>
  </si>
  <si>
    <t>1.4:  Hose/connector leak (with purging, and refrigerant change)</t>
  </si>
  <si>
    <t>Roman Numerals</t>
  </si>
  <si>
    <t>Summary Scenarios Table</t>
  </si>
  <si>
    <t>injury 10</t>
  </si>
  <si>
    <t>injury 11</t>
  </si>
  <si>
    <t>injury 12</t>
  </si>
  <si>
    <t>injury 13</t>
  </si>
  <si>
    <t>injury 14</t>
  </si>
  <si>
    <t>injury 15</t>
  </si>
  <si>
    <t>injury 16</t>
  </si>
  <si>
    <t>injury 17</t>
  </si>
  <si>
    <t>injury 18</t>
  </si>
  <si>
    <t>injury 19</t>
  </si>
  <si>
    <t>damage 10</t>
  </si>
  <si>
    <t>damage 11</t>
  </si>
  <si>
    <t>damage 12</t>
  </si>
  <si>
    <t>damage 13</t>
  </si>
  <si>
    <t>damage 14</t>
  </si>
  <si>
    <t>damage 15</t>
  </si>
  <si>
    <t>damage 16</t>
  </si>
  <si>
    <t>damage 17</t>
  </si>
  <si>
    <t>damage 18</t>
  </si>
  <si>
    <t>damage 19</t>
  </si>
  <si>
    <t>damage 20</t>
  </si>
  <si>
    <t>damage 21</t>
  </si>
  <si>
    <t>damage 22</t>
  </si>
  <si>
    <t>damage 23</t>
  </si>
  <si>
    <t>damage 24</t>
  </si>
  <si>
    <t>damage 25</t>
  </si>
  <si>
    <t>damage 26</t>
  </si>
  <si>
    <t>damage 27</t>
  </si>
  <si>
    <t>damage 28</t>
  </si>
  <si>
    <t>damage 29</t>
  </si>
  <si>
    <t>injury 20</t>
  </si>
  <si>
    <t>injury 21</t>
  </si>
  <si>
    <t>injury 22</t>
  </si>
  <si>
    <t>injury 23</t>
  </si>
  <si>
    <t>injury 24</t>
  </si>
  <si>
    <t>injury 25</t>
  </si>
  <si>
    <t>injury 26</t>
  </si>
  <si>
    <t>injury 27</t>
  </si>
  <si>
    <t>injury 28</t>
  </si>
  <si>
    <t>injury 29</t>
  </si>
  <si>
    <t>damage 30</t>
  </si>
  <si>
    <t>damage 31</t>
  </si>
  <si>
    <t>damage 32</t>
  </si>
  <si>
    <t>damage 33</t>
  </si>
  <si>
    <t>damage 34</t>
  </si>
  <si>
    <t>damage 35</t>
  </si>
  <si>
    <t>damage 36</t>
  </si>
  <si>
    <t>damage 37</t>
  </si>
  <si>
    <t>damage 38</t>
  </si>
  <si>
    <t>damage 39</t>
  </si>
  <si>
    <t>injury 30</t>
  </si>
  <si>
    <t>injury 31</t>
  </si>
  <si>
    <t>injury 32</t>
  </si>
  <si>
    <t>injury 33</t>
  </si>
  <si>
    <t>injury 34</t>
  </si>
  <si>
    <t>injury 35</t>
  </si>
  <si>
    <t>injury 36</t>
  </si>
  <si>
    <t>injury 37</t>
  </si>
  <si>
    <t>injury 38</t>
  </si>
  <si>
    <t>injury 39</t>
  </si>
  <si>
    <t>injury 40</t>
  </si>
  <si>
    <t>injury 41</t>
  </si>
  <si>
    <t>injury 42</t>
  </si>
  <si>
    <t>injury 43</t>
  </si>
  <si>
    <t>injury 44</t>
  </si>
  <si>
    <t>injury 45</t>
  </si>
  <si>
    <t>injury 46</t>
  </si>
  <si>
    <t>injury 47</t>
  </si>
  <si>
    <t>injury 48</t>
  </si>
  <si>
    <t>injury 49</t>
  </si>
  <si>
    <t>damage 40</t>
  </si>
  <si>
    <t>damage 41</t>
  </si>
  <si>
    <t>damage 42</t>
  </si>
  <si>
    <t>damage 43</t>
  </si>
  <si>
    <t>damage 44</t>
  </si>
  <si>
    <t>damage 45</t>
  </si>
  <si>
    <t>damage 46</t>
  </si>
  <si>
    <t>damage 47</t>
  </si>
  <si>
    <t>damage 48</t>
  </si>
  <si>
    <t>damage 49</t>
  </si>
  <si>
    <t>damage 50</t>
  </si>
  <si>
    <t>damage 51</t>
  </si>
  <si>
    <t>damage 52</t>
  </si>
  <si>
    <t>damage 53</t>
  </si>
  <si>
    <t>damage 54</t>
  </si>
  <si>
    <t>damage 55</t>
  </si>
  <si>
    <t>damage 56</t>
  </si>
  <si>
    <t>damage 57</t>
  </si>
  <si>
    <t>damage 58</t>
  </si>
  <si>
    <t>damage 59</t>
  </si>
  <si>
    <t>injury 50</t>
  </si>
  <si>
    <t>injury 51</t>
  </si>
  <si>
    <t>injury 52</t>
  </si>
  <si>
    <t>injury 53</t>
  </si>
  <si>
    <t>injury 54</t>
  </si>
  <si>
    <t>injury 55</t>
  </si>
  <si>
    <t>injury 56</t>
  </si>
  <si>
    <t>injury 57</t>
  </si>
  <si>
    <t>injury 58</t>
  </si>
  <si>
    <t>injury 59</t>
  </si>
  <si>
    <t>injury 60</t>
  </si>
  <si>
    <t>injury 61</t>
  </si>
  <si>
    <t>injury 62</t>
  </si>
  <si>
    <t>injury 63</t>
  </si>
  <si>
    <t>injury 64</t>
  </si>
  <si>
    <t>injury 65</t>
  </si>
  <si>
    <t>injury 66</t>
  </si>
  <si>
    <t>injury 67</t>
  </si>
  <si>
    <t>injury 68</t>
  </si>
  <si>
    <t>injury 69</t>
  </si>
  <si>
    <t>damage 60</t>
  </si>
  <si>
    <t>damage 61</t>
  </si>
  <si>
    <t>damage 62</t>
  </si>
  <si>
    <t>damage 63</t>
  </si>
  <si>
    <t>damage 64</t>
  </si>
  <si>
    <t>damage 65</t>
  </si>
  <si>
    <t>damage 66</t>
  </si>
  <si>
    <t>damage 67</t>
  </si>
  <si>
    <t>damage 68</t>
  </si>
  <si>
    <t>damage 69</t>
  </si>
  <si>
    <t>injury 70</t>
  </si>
  <si>
    <t>injury 71</t>
  </si>
  <si>
    <t>injury 72</t>
  </si>
  <si>
    <t>injury 73</t>
  </si>
  <si>
    <t>injury 74</t>
  </si>
  <si>
    <t>injury 75</t>
  </si>
  <si>
    <t>injury 76</t>
  </si>
  <si>
    <t>injury 77</t>
  </si>
  <si>
    <t>injury 78</t>
  </si>
  <si>
    <t>injury 79</t>
  </si>
  <si>
    <t>damage 70</t>
  </si>
  <si>
    <t>damage 71</t>
  </si>
  <si>
    <t>damage 72</t>
  </si>
  <si>
    <t>damage 73</t>
  </si>
  <si>
    <t>damage 74</t>
  </si>
  <si>
    <t>damage 75</t>
  </si>
  <si>
    <t>damage 76</t>
  </si>
  <si>
    <t>damage 77</t>
  </si>
  <si>
    <t>damage 78</t>
  </si>
  <si>
    <t>damage 79</t>
  </si>
  <si>
    <t>damage 80</t>
  </si>
  <si>
    <t>damage 81</t>
  </si>
  <si>
    <t>damage 82</t>
  </si>
  <si>
    <t>damage 83</t>
  </si>
  <si>
    <t>damage 84</t>
  </si>
  <si>
    <t>damage 85</t>
  </si>
  <si>
    <t>damage 86</t>
  </si>
  <si>
    <t>damage 87</t>
  </si>
  <si>
    <t>damage 88</t>
  </si>
  <si>
    <t>damage 89</t>
  </si>
  <si>
    <t>injury 80</t>
  </si>
  <si>
    <t>injury 81</t>
  </si>
  <si>
    <t>injury 82</t>
  </si>
  <si>
    <t>injury 83</t>
  </si>
  <si>
    <t>injury 84</t>
  </si>
  <si>
    <t>injury 85</t>
  </si>
  <si>
    <t>injury 86</t>
  </si>
  <si>
    <t>injury 87</t>
  </si>
  <si>
    <t>injury 88</t>
  </si>
  <si>
    <t>injury 89</t>
  </si>
  <si>
    <t>injury 90</t>
  </si>
  <si>
    <t>injury 91</t>
  </si>
  <si>
    <t>injury 92</t>
  </si>
  <si>
    <t>injury 93</t>
  </si>
  <si>
    <t>injury 94</t>
  </si>
  <si>
    <t>injury 95</t>
  </si>
  <si>
    <t>injury 96</t>
  </si>
  <si>
    <t>injury 97</t>
  </si>
  <si>
    <t>injury 98</t>
  </si>
  <si>
    <t>injury 99</t>
  </si>
  <si>
    <t>damage 90</t>
  </si>
  <si>
    <t>damage 91</t>
  </si>
  <si>
    <t>damage 92</t>
  </si>
  <si>
    <t>damage 93</t>
  </si>
  <si>
    <t>damage 94</t>
  </si>
  <si>
    <t>damage 95</t>
  </si>
  <si>
    <t>damage 96</t>
  </si>
  <si>
    <t>damage 97</t>
  </si>
  <si>
    <t>damage 98</t>
  </si>
  <si>
    <t>damage 99</t>
  </si>
  <si>
    <t>damage 100</t>
  </si>
  <si>
    <t>damage 101</t>
  </si>
  <si>
    <t>damage 102</t>
  </si>
  <si>
    <t>damage 103</t>
  </si>
  <si>
    <t>damage 104</t>
  </si>
  <si>
    <t>damage 105</t>
  </si>
  <si>
    <t>damage 106</t>
  </si>
  <si>
    <t>damage 107</t>
  </si>
  <si>
    <t>damage 108</t>
  </si>
  <si>
    <t>damage 109</t>
  </si>
  <si>
    <t>injury 100</t>
  </si>
  <si>
    <t>injury 101</t>
  </si>
  <si>
    <t>injury 102</t>
  </si>
  <si>
    <t>injury 103</t>
  </si>
  <si>
    <t>injury 104</t>
  </si>
  <si>
    <t>injury 105</t>
  </si>
  <si>
    <t>injury 106</t>
  </si>
  <si>
    <t>injury 107</t>
  </si>
  <si>
    <t>injury 108</t>
  </si>
  <si>
    <t>injury 109</t>
  </si>
  <si>
    <t>`</t>
  </si>
  <si>
    <t>Do not modify this sheet!</t>
  </si>
  <si>
    <t xml:space="preserve">                                                            </t>
  </si>
  <si>
    <t>Do not use this spreadsheet as a template.  A template is provided as a separate sheet in this workbook.</t>
  </si>
  <si>
    <t>Do not use this spreadsheet as a template.  A templates is provided as a separate sheet in this workbook.</t>
  </si>
  <si>
    <t>GWSG</t>
  </si>
  <si>
    <t>ODSG</t>
  </si>
  <si>
    <t>AqSG</t>
  </si>
  <si>
    <t>—</t>
  </si>
  <si>
    <t>Aquatic Toxicity Estimate</t>
  </si>
  <si>
    <t>Global Warming Severity Group</t>
  </si>
  <si>
    <t>Ozone Depletion Severity Group</t>
  </si>
  <si>
    <t>Aquatic toxicity Severity Group</t>
  </si>
</sst>
</file>

<file path=xl/styles.xml><?xml version="1.0" encoding="utf-8"?>
<styleSheet xmlns="http://schemas.openxmlformats.org/spreadsheetml/2006/main">
  <numFmts count="3">
    <numFmt numFmtId="43" formatCode="_(* #,##0.00_);_(* \(#,##0.00\);_(* &quot;-&quot;??_);_(@_)"/>
    <numFmt numFmtId="164" formatCode="_(* #,##0_);_(* \(#,##0\);_(* &quot;-&quot;??_);_(@_)"/>
    <numFmt numFmtId="165" formatCode="m/d/yy\ h:mm;@"/>
  </numFmts>
  <fonts count="16">
    <font>
      <sz val="10"/>
      <color theme="1"/>
      <name val="Arial Narrow"/>
      <family val="2"/>
    </font>
    <font>
      <b/>
      <sz val="10"/>
      <color theme="1"/>
      <name val="Arial Narrow"/>
      <family val="2"/>
    </font>
    <font>
      <b/>
      <sz val="14"/>
      <color theme="1"/>
      <name val="Arial Narrow"/>
      <family val="2"/>
    </font>
    <font>
      <i/>
      <sz val="10"/>
      <color theme="1"/>
      <name val="Arial Narrow"/>
      <family val="2"/>
    </font>
    <font>
      <sz val="10"/>
      <color theme="1"/>
      <name val="Arial Narrow"/>
      <family val="2"/>
    </font>
    <font>
      <b/>
      <sz val="10"/>
      <color rgb="FFFF0000"/>
      <name val="Arial Narrow"/>
      <family val="2"/>
    </font>
    <font>
      <sz val="10"/>
      <color rgb="FF1A171C"/>
      <name val="Arial Narrow"/>
      <family val="2"/>
    </font>
    <font>
      <b/>
      <sz val="10"/>
      <color rgb="FF1A171C"/>
      <name val="Arial Narrow"/>
      <family val="2"/>
    </font>
    <font>
      <sz val="10"/>
      <color rgb="FF212529"/>
      <name val="Arial Narrow"/>
      <family val="2"/>
    </font>
    <font>
      <b/>
      <i/>
      <sz val="10"/>
      <color theme="1"/>
      <name val="Arial Narrow"/>
      <family val="2"/>
    </font>
    <font>
      <b/>
      <sz val="12"/>
      <color theme="1"/>
      <name val="Arial Narrow"/>
      <family val="2"/>
    </font>
    <font>
      <sz val="10"/>
      <color rgb="FF1B1B1B"/>
      <name val="Arial Narrow"/>
      <family val="2"/>
    </font>
    <font>
      <b/>
      <i/>
      <u/>
      <sz val="10"/>
      <color theme="1"/>
      <name val="Arial Narrow"/>
      <family val="2"/>
    </font>
    <font>
      <b/>
      <sz val="12"/>
      <color rgb="FFFFFF00"/>
      <name val="Arial Narrow"/>
      <family val="2"/>
    </font>
    <font>
      <sz val="18"/>
      <color rgb="FFFF0000"/>
      <name val="Arial Black"/>
      <family val="2"/>
    </font>
    <font>
      <sz val="10"/>
      <color rgb="FF000000"/>
      <name val="Arial Narrow"/>
      <family val="2"/>
    </font>
  </fonts>
  <fills count="6">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rgb="FFCCFFCC"/>
        <bgColor indexed="64"/>
      </patternFill>
    </fill>
    <fill>
      <patternFill patternType="solid">
        <fgColor theme="1"/>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s>
  <cellStyleXfs count="2">
    <xf numFmtId="0" fontId="0" fillId="0" borderId="0"/>
    <xf numFmtId="43" fontId="4" fillId="0" borderId="0" applyFont="0" applyFill="0" applyBorder="0" applyAlignment="0" applyProtection="0"/>
  </cellStyleXfs>
  <cellXfs count="210">
    <xf numFmtId="0" fontId="0" fillId="0" borderId="0" xfId="0"/>
    <xf numFmtId="0" fontId="0" fillId="0" borderId="0" xfId="0" applyAlignment="1">
      <alignment horizontal="center" vertical="center"/>
    </xf>
    <xf numFmtId="0" fontId="2" fillId="0" borderId="0" xfId="0" applyFont="1"/>
    <xf numFmtId="0" fontId="0" fillId="0" borderId="0" xfId="0" applyBorder="1" applyAlignment="1">
      <alignment vertical="center"/>
    </xf>
    <xf numFmtId="0" fontId="0" fillId="0" borderId="0" xfId="0" applyBorder="1"/>
    <xf numFmtId="0" fontId="0" fillId="0" borderId="0" xfId="0" applyBorder="1" applyAlignment="1">
      <alignment horizontal="center"/>
    </xf>
    <xf numFmtId="0" fontId="0" fillId="0" borderId="0" xfId="0" applyFill="1" applyBorder="1"/>
    <xf numFmtId="0" fontId="0" fillId="0" borderId="0" xfId="0" applyBorder="1" applyAlignment="1"/>
    <xf numFmtId="0" fontId="0" fillId="0" borderId="0" xfId="0" applyFill="1" applyBorder="1" applyAlignment="1">
      <alignment horizontal="center"/>
    </xf>
    <xf numFmtId="0" fontId="0" fillId="0" borderId="0" xfId="0" applyBorder="1" applyAlignment="1">
      <alignment horizontal="center" wrapText="1"/>
    </xf>
    <xf numFmtId="0" fontId="0" fillId="0" borderId="0" xfId="0" applyFill="1" applyBorder="1" applyAlignment="1"/>
    <xf numFmtId="0" fontId="0" fillId="0" borderId="0" xfId="0" applyFont="1" applyFill="1" applyBorder="1" applyAlignment="1">
      <alignment horizontal="center"/>
    </xf>
    <xf numFmtId="0" fontId="0" fillId="0" borderId="0" xfId="0" applyFill="1" applyBorder="1" applyAlignment="1">
      <alignment horizontal="right"/>
    </xf>
    <xf numFmtId="0" fontId="0" fillId="0" borderId="0" xfId="0" quotePrefix="1"/>
    <xf numFmtId="164" fontId="0" fillId="0" borderId="0" xfId="1" applyNumberFormat="1" applyFont="1" applyBorder="1" applyAlignment="1">
      <alignment horizontal="center"/>
    </xf>
    <xf numFmtId="11" fontId="0" fillId="0" borderId="0" xfId="0" applyNumberFormat="1" applyBorder="1"/>
    <xf numFmtId="0" fontId="0" fillId="0" borderId="0" xfId="0" quotePrefix="1" applyBorder="1"/>
    <xf numFmtId="0" fontId="0" fillId="0" borderId="0" xfId="0" quotePrefix="1" applyFill="1" applyBorder="1"/>
    <xf numFmtId="0" fontId="0" fillId="0" borderId="0" xfId="0" applyFont="1" applyBorder="1" applyAlignment="1"/>
    <xf numFmtId="0" fontId="6" fillId="0" borderId="0" xfId="0" applyFont="1" applyFill="1" applyBorder="1" applyAlignment="1">
      <alignment horizontal="center"/>
    </xf>
    <xf numFmtId="0" fontId="0" fillId="0" borderId="0" xfId="0" applyFont="1" applyBorder="1" applyAlignment="1">
      <alignment horizontal="center"/>
    </xf>
    <xf numFmtId="0" fontId="6" fillId="0" borderId="0" xfId="0" applyFont="1" applyFill="1" applyBorder="1" applyAlignment="1"/>
    <xf numFmtId="0" fontId="0" fillId="0" borderId="0" xfId="0" applyFont="1" applyFill="1" applyBorder="1" applyAlignment="1">
      <alignment horizontal="right"/>
    </xf>
    <xf numFmtId="0" fontId="0" fillId="0" borderId="2" xfId="0" applyFont="1" applyFill="1" applyBorder="1" applyAlignment="1">
      <alignment horizontal="center" wrapText="1"/>
    </xf>
    <xf numFmtId="0" fontId="0" fillId="0" borderId="3" xfId="0" applyFont="1" applyFill="1" applyBorder="1" applyAlignment="1">
      <alignment horizontal="center" wrapText="1"/>
    </xf>
    <xf numFmtId="0" fontId="0" fillId="0" borderId="4" xfId="0" applyFont="1" applyFill="1" applyBorder="1" applyAlignment="1">
      <alignment horizontal="center"/>
    </xf>
    <xf numFmtId="11" fontId="0" fillId="0" borderId="0" xfId="0" applyNumberFormat="1" applyFont="1" applyBorder="1" applyAlignment="1">
      <alignment horizontal="center"/>
    </xf>
    <xf numFmtId="11" fontId="0" fillId="0" borderId="5" xfId="0" applyNumberFormat="1" applyFont="1" applyBorder="1" applyAlignment="1">
      <alignment horizontal="center"/>
    </xf>
    <xf numFmtId="0" fontId="0" fillId="0" borderId="4" xfId="0" applyFont="1" applyBorder="1" applyAlignment="1">
      <alignment horizontal="center"/>
    </xf>
    <xf numFmtId="0" fontId="0" fillId="0" borderId="6" xfId="0" applyFont="1" applyBorder="1" applyAlignment="1">
      <alignment horizontal="center"/>
    </xf>
    <xf numFmtId="0" fontId="0" fillId="0" borderId="7" xfId="0" applyFont="1" applyBorder="1" applyAlignment="1">
      <alignment horizontal="center"/>
    </xf>
    <xf numFmtId="11" fontId="0" fillId="0" borderId="8" xfId="0" applyNumberFormat="1" applyFont="1" applyBorder="1" applyAlignment="1">
      <alignment horizontal="center"/>
    </xf>
    <xf numFmtId="0" fontId="0" fillId="0" borderId="7" xfId="0" applyBorder="1"/>
    <xf numFmtId="0" fontId="0" fillId="0" borderId="0" xfId="0" applyAlignment="1">
      <alignment horizontal="center"/>
    </xf>
    <xf numFmtId="0" fontId="0" fillId="0" borderId="0" xfId="0" applyFill="1" applyBorder="1" applyAlignment="1">
      <alignment horizontal="center" wrapText="1"/>
    </xf>
    <xf numFmtId="0" fontId="0" fillId="0" borderId="0" xfId="0" quotePrefix="1" applyBorder="1" applyAlignment="1">
      <alignment horizontal="left"/>
    </xf>
    <xf numFmtId="0" fontId="0" fillId="0" borderId="0" xfId="0" applyAlignment="1">
      <alignment horizontal="right"/>
    </xf>
    <xf numFmtId="0" fontId="0" fillId="0" borderId="2" xfId="0" applyBorder="1"/>
    <xf numFmtId="0" fontId="0" fillId="0" borderId="4" xfId="0" applyBorder="1"/>
    <xf numFmtId="0" fontId="0" fillId="0" borderId="5" xfId="0" applyBorder="1"/>
    <xf numFmtId="0" fontId="0" fillId="0" borderId="6" xfId="0" applyBorder="1"/>
    <xf numFmtId="0" fontId="0" fillId="0" borderId="7" xfId="0" applyBorder="1" applyAlignment="1">
      <alignment horizontal="right"/>
    </xf>
    <xf numFmtId="0" fontId="0" fillId="0" borderId="8" xfId="0" applyBorder="1"/>
    <xf numFmtId="0" fontId="0" fillId="0" borderId="0" xfId="0" quotePrefix="1" applyFill="1" applyBorder="1" applyAlignment="1">
      <alignment horizontal="center"/>
    </xf>
    <xf numFmtId="0" fontId="0" fillId="0" borderId="0" xfId="0" applyFill="1"/>
    <xf numFmtId="0" fontId="10" fillId="0" borderId="0" xfId="0" applyFont="1"/>
    <xf numFmtId="0" fontId="1" fillId="0" borderId="5" xfId="0" applyFont="1" applyFill="1" applyBorder="1" applyAlignment="1">
      <alignment horizontal="center" wrapText="1"/>
    </xf>
    <xf numFmtId="0" fontId="1" fillId="0" borderId="0" xfId="0" applyFont="1" applyFill="1" applyBorder="1" applyAlignment="1">
      <alignment horizontal="right"/>
    </xf>
    <xf numFmtId="0" fontId="1" fillId="0" borderId="0" xfId="0" quotePrefix="1" applyFont="1" applyFill="1" applyBorder="1" applyAlignment="1">
      <alignment horizontal="center"/>
    </xf>
    <xf numFmtId="0" fontId="6" fillId="3" borderId="0" xfId="0" applyFont="1" applyFill="1" applyBorder="1" applyAlignment="1"/>
    <xf numFmtId="0" fontId="6" fillId="3" borderId="0" xfId="0" applyFont="1" applyFill="1" applyBorder="1" applyAlignment="1">
      <alignment wrapText="1"/>
    </xf>
    <xf numFmtId="0" fontId="0" fillId="3" borderId="0" xfId="0" applyFont="1" applyFill="1" applyBorder="1" applyAlignment="1"/>
    <xf numFmtId="0" fontId="0" fillId="3" borderId="0" xfId="0" applyFont="1" applyFill="1" applyBorder="1" applyAlignment="1">
      <alignment horizontal="center"/>
    </xf>
    <xf numFmtId="0" fontId="6" fillId="3" borderId="0" xfId="0" applyFont="1" applyFill="1" applyBorder="1" applyAlignment="1">
      <alignment horizontal="center"/>
    </xf>
    <xf numFmtId="0" fontId="0" fillId="3" borderId="0" xfId="0" applyFill="1"/>
    <xf numFmtId="0" fontId="0" fillId="0" borderId="2" xfId="0" applyFill="1" applyBorder="1"/>
    <xf numFmtId="0" fontId="0" fillId="0" borderId="5" xfId="0" quotePrefix="1" applyBorder="1" applyAlignment="1">
      <alignment horizontal="center"/>
    </xf>
    <xf numFmtId="0" fontId="0" fillId="0" borderId="5" xfId="0" quotePrefix="1" applyFill="1" applyBorder="1" applyAlignment="1">
      <alignment horizontal="center"/>
    </xf>
    <xf numFmtId="0" fontId="0" fillId="0" borderId="5" xfId="0" applyFont="1" applyBorder="1" applyAlignment="1">
      <alignment horizontal="center"/>
    </xf>
    <xf numFmtId="0" fontId="0" fillId="0" borderId="7" xfId="0" quotePrefix="1" applyFill="1" applyBorder="1" applyAlignment="1">
      <alignment horizontal="center"/>
    </xf>
    <xf numFmtId="0" fontId="0" fillId="0" borderId="8" xfId="0" quotePrefix="1" applyFill="1" applyBorder="1" applyAlignment="1">
      <alignment horizontal="center"/>
    </xf>
    <xf numFmtId="3" fontId="0" fillId="0" borderId="0" xfId="0" applyNumberFormat="1"/>
    <xf numFmtId="0" fontId="0" fillId="2" borderId="0" xfId="0" applyFill="1"/>
    <xf numFmtId="0" fontId="0" fillId="2" borderId="0" xfId="0" applyFont="1" applyFill="1" applyBorder="1" applyAlignment="1"/>
    <xf numFmtId="0" fontId="0" fillId="2" borderId="0" xfId="0" applyFill="1" applyAlignment="1">
      <alignment horizontal="right"/>
    </xf>
    <xf numFmtId="0" fontId="0" fillId="0" borderId="5" xfId="0" applyFill="1" applyBorder="1" applyAlignment="1">
      <alignment horizontal="center"/>
    </xf>
    <xf numFmtId="0" fontId="1" fillId="0" borderId="0" xfId="0" applyFont="1" applyFill="1" applyAlignment="1">
      <alignment horizontal="right"/>
    </xf>
    <xf numFmtId="0" fontId="0" fillId="0" borderId="0" xfId="0" quotePrefix="1" applyFill="1"/>
    <xf numFmtId="0" fontId="1" fillId="0" borderId="0" xfId="0" applyFont="1" applyFill="1" applyBorder="1" applyAlignment="1">
      <alignment horizontal="right" wrapText="1"/>
    </xf>
    <xf numFmtId="0" fontId="7" fillId="0" borderId="0" xfId="0" applyFont="1" applyFill="1" applyBorder="1" applyAlignment="1">
      <alignment wrapText="1"/>
    </xf>
    <xf numFmtId="0" fontId="0" fillId="0" borderId="4" xfId="0" applyFill="1" applyBorder="1"/>
    <xf numFmtId="0" fontId="3" fillId="0" borderId="2" xfId="0" applyFont="1" applyFill="1" applyBorder="1"/>
    <xf numFmtId="0" fontId="3" fillId="0" borderId="5" xfId="0" applyFont="1" applyFill="1" applyBorder="1" applyAlignment="1">
      <alignment horizontal="center"/>
    </xf>
    <xf numFmtId="0" fontId="1" fillId="0" borderId="1" xfId="0" applyFont="1" applyFill="1" applyBorder="1" applyAlignment="1">
      <alignment horizontal="left"/>
    </xf>
    <xf numFmtId="0" fontId="10" fillId="0" borderId="0" xfId="0" applyFont="1" applyAlignment="1">
      <alignment horizontal="right"/>
    </xf>
    <xf numFmtId="0" fontId="0" fillId="2" borderId="0" xfId="0" applyFont="1" applyFill="1"/>
    <xf numFmtId="0" fontId="0" fillId="2" borderId="0" xfId="0" applyFill="1" applyAlignment="1">
      <alignment horizontal="left"/>
    </xf>
    <xf numFmtId="0" fontId="0" fillId="4" borderId="0" xfId="0" applyFill="1"/>
    <xf numFmtId="0" fontId="1" fillId="4" borderId="0" xfId="0" applyFont="1" applyFill="1" applyAlignment="1">
      <alignment horizontal="right"/>
    </xf>
    <xf numFmtId="0" fontId="0" fillId="4" borderId="0" xfId="0" applyFill="1" applyAlignment="1">
      <alignment horizontal="right"/>
    </xf>
    <xf numFmtId="0" fontId="0" fillId="4" borderId="0" xfId="0" quotePrefix="1" applyFill="1"/>
    <xf numFmtId="0" fontId="6" fillId="4" borderId="0" xfId="0" applyFont="1" applyFill="1" applyBorder="1" applyAlignment="1"/>
    <xf numFmtId="0" fontId="8" fillId="4" borderId="0" xfId="0" applyFont="1" applyFill="1"/>
    <xf numFmtId="0" fontId="0" fillId="4" borderId="0" xfId="0" applyFont="1" applyFill="1" applyBorder="1" applyAlignment="1"/>
    <xf numFmtId="3" fontId="11" fillId="2" borderId="0" xfId="0" applyNumberFormat="1" applyFont="1" applyFill="1" applyBorder="1" applyAlignment="1">
      <alignment horizontal="left" wrapText="1" indent="1"/>
    </xf>
    <xf numFmtId="0" fontId="6" fillId="2" borderId="0" xfId="0" applyFont="1" applyFill="1" applyBorder="1" applyAlignment="1">
      <alignment horizontal="right" wrapText="1"/>
    </xf>
    <xf numFmtId="0" fontId="6" fillId="2" borderId="0" xfId="0" applyFont="1" applyFill="1" applyBorder="1" applyAlignment="1">
      <alignment horizontal="right"/>
    </xf>
    <xf numFmtId="0" fontId="8" fillId="4" borderId="0" xfId="0" applyFont="1" applyFill="1" applyAlignment="1"/>
    <xf numFmtId="3" fontId="11" fillId="2" borderId="0" xfId="0" applyNumberFormat="1" applyFont="1" applyFill="1" applyBorder="1" applyAlignment="1">
      <alignment horizontal="right"/>
    </xf>
    <xf numFmtId="0" fontId="0" fillId="2" borderId="0" xfId="0" applyFont="1" applyFill="1" applyBorder="1" applyAlignment="1">
      <alignment horizontal="right"/>
    </xf>
    <xf numFmtId="3" fontId="11" fillId="2" borderId="0" xfId="0" applyNumberFormat="1" applyFont="1" applyFill="1" applyBorder="1" applyAlignment="1">
      <alignment horizontal="right" wrapText="1" indent="1"/>
    </xf>
    <xf numFmtId="0" fontId="0" fillId="0" borderId="9" xfId="0" applyFill="1" applyBorder="1" applyAlignment="1">
      <alignment horizontal="right"/>
    </xf>
    <xf numFmtId="0" fontId="0" fillId="0" borderId="10" xfId="0" applyFill="1" applyBorder="1" applyAlignment="1">
      <alignment horizontal="center"/>
    </xf>
    <xf numFmtId="0" fontId="0" fillId="0" borderId="11" xfId="0" applyFill="1" applyBorder="1" applyAlignment="1">
      <alignment horizontal="center"/>
    </xf>
    <xf numFmtId="0" fontId="0" fillId="0" borderId="5" xfId="0" applyBorder="1" applyAlignment="1">
      <alignment horizontal="center"/>
    </xf>
    <xf numFmtId="0" fontId="0" fillId="0" borderId="0" xfId="0" applyBorder="1" applyAlignment="1">
      <alignment horizontal="center"/>
    </xf>
    <xf numFmtId="0" fontId="0" fillId="0" borderId="7" xfId="0" applyFont="1" applyFill="1" applyBorder="1" applyAlignment="1">
      <alignment horizontal="right"/>
    </xf>
    <xf numFmtId="0" fontId="0" fillId="0" borderId="7" xfId="0" applyFill="1" applyBorder="1"/>
    <xf numFmtId="0" fontId="0" fillId="0" borderId="10" xfId="0" applyFont="1" applyBorder="1" applyAlignment="1">
      <alignment horizontal="center"/>
    </xf>
    <xf numFmtId="0" fontId="0" fillId="0" borderId="11" xfId="0" applyFont="1" applyBorder="1" applyAlignment="1">
      <alignment horizontal="center"/>
    </xf>
    <xf numFmtId="3" fontId="0" fillId="0" borderId="0" xfId="0" applyNumberFormat="1" applyBorder="1" applyAlignment="1">
      <alignment horizontal="center"/>
    </xf>
    <xf numFmtId="3" fontId="0" fillId="0" borderId="5" xfId="0" applyNumberFormat="1" applyBorder="1" applyAlignment="1">
      <alignment horizontal="center"/>
    </xf>
    <xf numFmtId="0" fontId="0" fillId="0" borderId="0" xfId="0" applyFill="1" applyBorder="1" applyAlignment="1">
      <alignment horizontal="center"/>
    </xf>
    <xf numFmtId="3" fontId="0" fillId="0" borderId="0" xfId="0" applyNumberFormat="1" applyFill="1" applyBorder="1" applyAlignment="1">
      <alignment horizontal="left"/>
    </xf>
    <xf numFmtId="0" fontId="8" fillId="0" borderId="0" xfId="0" applyFont="1" applyFill="1" applyAlignment="1">
      <alignment horizontal="right"/>
    </xf>
    <xf numFmtId="0" fontId="1" fillId="0" borderId="4" xfId="0" applyFont="1" applyFill="1" applyBorder="1" applyAlignment="1">
      <alignment horizontal="center" wrapText="1"/>
    </xf>
    <xf numFmtId="11" fontId="0" fillId="0" borderId="0" xfId="1" applyNumberFormat="1" applyFont="1" applyFill="1" applyBorder="1" applyAlignment="1">
      <alignment horizontal="center"/>
    </xf>
    <xf numFmtId="0" fontId="11" fillId="2" borderId="0" xfId="0" applyFont="1" applyFill="1" applyBorder="1" applyAlignment="1">
      <alignment horizontal="center" wrapText="1"/>
    </xf>
    <xf numFmtId="0" fontId="11" fillId="2" borderId="0" xfId="0" applyFont="1" applyFill="1" applyBorder="1" applyAlignment="1">
      <alignment horizontal="center"/>
    </xf>
    <xf numFmtId="0" fontId="0" fillId="2" borderId="0" xfId="0" applyFill="1" applyAlignment="1">
      <alignment horizontal="center"/>
    </xf>
    <xf numFmtId="0" fontId="0" fillId="0" borderId="6" xfId="0" applyBorder="1" applyAlignment="1">
      <alignment horizontal="right"/>
    </xf>
    <xf numFmtId="0" fontId="0" fillId="0" borderId="1" xfId="0" applyBorder="1" applyAlignment="1">
      <alignment horizontal="center" wrapText="1"/>
    </xf>
    <xf numFmtId="0" fontId="3" fillId="0" borderId="0" xfId="0" applyFont="1"/>
    <xf numFmtId="0" fontId="3" fillId="0" borderId="0" xfId="0" applyFont="1" applyBorder="1" applyAlignment="1">
      <alignment horizontal="center" wrapText="1"/>
    </xf>
    <xf numFmtId="0" fontId="3" fillId="0" borderId="0" xfId="0" applyFont="1" applyBorder="1" applyAlignment="1">
      <alignment horizontal="center"/>
    </xf>
    <xf numFmtId="164" fontId="0" fillId="0" borderId="0" xfId="1" applyNumberFormat="1" applyFont="1" applyAlignment="1">
      <alignment horizontal="center"/>
    </xf>
    <xf numFmtId="0" fontId="3" fillId="0" borderId="0" xfId="0" applyFont="1" applyAlignment="1">
      <alignment horizontal="center" wrapText="1"/>
    </xf>
    <xf numFmtId="0" fontId="3" fillId="0" borderId="0" xfId="0" applyFont="1" applyFill="1" applyBorder="1" applyAlignment="1">
      <alignment horizontal="center" wrapText="1"/>
    </xf>
    <xf numFmtId="0" fontId="0" fillId="0" borderId="0" xfId="0" applyAlignment="1">
      <alignment horizontal="center"/>
    </xf>
    <xf numFmtId="0" fontId="0" fillId="4" borderId="0" xfId="0" applyFill="1" applyAlignment="1">
      <alignment horizontal="center" vertical="center"/>
    </xf>
    <xf numFmtId="0" fontId="0" fillId="0" borderId="0" xfId="0" applyFill="1" applyAlignment="1">
      <alignment horizontal="right"/>
    </xf>
    <xf numFmtId="0" fontId="1" fillId="0" borderId="0" xfId="0" applyFont="1" applyFill="1" applyBorder="1" applyAlignment="1">
      <alignment horizontal="center" vertical="top" wrapText="1"/>
    </xf>
    <xf numFmtId="0" fontId="1" fillId="0" borderId="0" xfId="0" applyFont="1" applyFill="1" applyBorder="1" applyAlignment="1"/>
    <xf numFmtId="0" fontId="0" fillId="2" borderId="0" xfId="0" applyFill="1" applyAlignment="1">
      <alignment horizontal="center" vertical="center"/>
    </xf>
    <xf numFmtId="9" fontId="0" fillId="4" borderId="0" xfId="0" applyNumberFormat="1" applyFill="1"/>
    <xf numFmtId="9" fontId="0" fillId="0" borderId="10" xfId="0" applyNumberFormat="1" applyBorder="1"/>
    <xf numFmtId="0" fontId="0" fillId="0" borderId="10" xfId="0" applyNumberFormat="1" applyBorder="1"/>
    <xf numFmtId="165" fontId="0" fillId="0" borderId="0" xfId="0" applyNumberFormat="1"/>
    <xf numFmtId="0" fontId="3" fillId="0" borderId="0" xfId="0" applyFont="1" applyAlignment="1"/>
    <xf numFmtId="0" fontId="3" fillId="0" borderId="0" xfId="0" applyFont="1" applyFill="1" applyBorder="1" applyAlignment="1"/>
    <xf numFmtId="0" fontId="0" fillId="0" borderId="0" xfId="0" applyBorder="1" applyAlignment="1">
      <alignment horizontal="right"/>
    </xf>
    <xf numFmtId="0" fontId="0" fillId="0" borderId="0" xfId="0" applyFill="1" applyBorder="1" applyAlignment="1">
      <alignment horizontal="center"/>
    </xf>
    <xf numFmtId="0" fontId="1" fillId="0" borderId="0" xfId="0" applyFont="1" applyFill="1" applyBorder="1" applyAlignment="1">
      <alignment horizontal="center" wrapText="1"/>
    </xf>
    <xf numFmtId="0" fontId="0" fillId="0" borderId="0" xfId="0" applyAlignment="1">
      <alignment horizontal="center"/>
    </xf>
    <xf numFmtId="0" fontId="0" fillId="0" borderId="0" xfId="0" quotePrefix="1" applyFill="1" applyBorder="1" applyAlignment="1">
      <alignment horizontal="center"/>
    </xf>
    <xf numFmtId="0" fontId="0" fillId="0" borderId="0" xfId="0" applyBorder="1" applyAlignment="1">
      <alignment horizontal="center"/>
    </xf>
    <xf numFmtId="0" fontId="0" fillId="0" borderId="0" xfId="0" applyFill="1" applyBorder="1" applyAlignment="1">
      <alignment horizontal="center"/>
    </xf>
    <xf numFmtId="0" fontId="3" fillId="0" borderId="0" xfId="0" applyFont="1" applyFill="1" applyBorder="1" applyAlignment="1">
      <alignment horizontal="center"/>
    </xf>
    <xf numFmtId="0" fontId="0" fillId="0" borderId="0" xfId="0" applyBorder="1" applyAlignment="1">
      <alignment horizontal="left"/>
    </xf>
    <xf numFmtId="0" fontId="0" fillId="0" borderId="4" xfId="0" applyBorder="1" applyAlignment="1">
      <alignment horizontal="right"/>
    </xf>
    <xf numFmtId="0" fontId="0" fillId="0" borderId="0" xfId="0" applyBorder="1" applyAlignment="1">
      <alignment horizontal="right"/>
    </xf>
    <xf numFmtId="0" fontId="1" fillId="0" borderId="0" xfId="0" applyFont="1" applyFill="1" applyBorder="1" applyAlignment="1">
      <alignment horizontal="center" wrapText="1"/>
    </xf>
    <xf numFmtId="0" fontId="0" fillId="0" borderId="0" xfId="0" applyAlignment="1">
      <alignment horizontal="center"/>
    </xf>
    <xf numFmtId="0" fontId="0" fillId="0" borderId="0" xfId="0" quotePrefix="1" applyFill="1" applyBorder="1" applyAlignment="1">
      <alignment horizontal="center"/>
    </xf>
    <xf numFmtId="0" fontId="0" fillId="0" borderId="0" xfId="0" quotePrefix="1" applyBorder="1" applyAlignment="1">
      <alignment horizontal="center"/>
    </xf>
    <xf numFmtId="0" fontId="13" fillId="5" borderId="0" xfId="0" applyFont="1" applyFill="1" applyAlignment="1">
      <alignment horizontal="center" vertical="center"/>
    </xf>
    <xf numFmtId="0" fontId="10" fillId="0" borderId="0" xfId="0" applyFont="1" applyAlignment="1">
      <alignment vertical="center"/>
    </xf>
    <xf numFmtId="165" fontId="0" fillId="0" borderId="0" xfId="0" applyNumberFormat="1" applyAlignment="1"/>
    <xf numFmtId="0" fontId="0" fillId="0" borderId="7" xfId="0" applyFill="1" applyBorder="1" applyAlignment="1">
      <alignment horizontal="center"/>
    </xf>
    <xf numFmtId="0" fontId="3" fillId="0" borderId="2" xfId="0" applyFont="1" applyFill="1" applyBorder="1" applyAlignment="1">
      <alignment horizontal="right"/>
    </xf>
    <xf numFmtId="0" fontId="0" fillId="0" borderId="2" xfId="0" applyFill="1" applyBorder="1" applyAlignment="1">
      <alignment horizontal="left"/>
    </xf>
    <xf numFmtId="0" fontId="0" fillId="0" borderId="8" xfId="0" applyFill="1" applyBorder="1" applyAlignment="1">
      <alignment horizontal="center"/>
    </xf>
    <xf numFmtId="0" fontId="0" fillId="0" borderId="0" xfId="0" applyFill="1" applyBorder="1" applyAlignment="1">
      <alignment horizontal="right"/>
    </xf>
    <xf numFmtId="0" fontId="0" fillId="0" borderId="0" xfId="0" applyFont="1" applyFill="1" applyBorder="1" applyAlignment="1">
      <alignment horizontal="right"/>
    </xf>
    <xf numFmtId="0" fontId="0" fillId="0" borderId="5" xfId="0" applyFont="1" applyFill="1" applyBorder="1" applyAlignment="1">
      <alignment horizontal="center"/>
    </xf>
    <xf numFmtId="0" fontId="0" fillId="0" borderId="0" xfId="0" applyBorder="1" applyAlignment="1">
      <alignment horizontal="center"/>
    </xf>
    <xf numFmtId="0" fontId="3" fillId="0" borderId="0" xfId="0" applyFont="1" applyFill="1" applyBorder="1" applyAlignment="1">
      <alignment horizontal="center"/>
    </xf>
    <xf numFmtId="0" fontId="0" fillId="0" borderId="0" xfId="0" applyBorder="1" applyAlignment="1">
      <alignment horizontal="right"/>
    </xf>
    <xf numFmtId="0" fontId="0" fillId="0" borderId="0" xfId="0" applyFill="1" applyBorder="1" applyAlignment="1">
      <alignment horizontal="center"/>
    </xf>
    <xf numFmtId="0" fontId="0" fillId="0" borderId="0" xfId="0" quotePrefix="1" applyBorder="1" applyAlignment="1">
      <alignment horizontal="center"/>
    </xf>
    <xf numFmtId="0" fontId="0" fillId="0" borderId="0" xfId="0" applyFill="1" applyBorder="1" applyAlignment="1">
      <alignment horizontal="right"/>
    </xf>
    <xf numFmtId="0" fontId="0" fillId="0" borderId="0" xfId="0" applyBorder="1" applyAlignment="1">
      <alignment horizontal="right"/>
    </xf>
    <xf numFmtId="0" fontId="0" fillId="0" borderId="0" xfId="0" applyFill="1" applyBorder="1" applyAlignment="1">
      <alignment horizontal="center"/>
    </xf>
    <xf numFmtId="0" fontId="3" fillId="0" borderId="0" xfId="0" applyFont="1" applyFill="1" applyBorder="1" applyAlignment="1">
      <alignment horizontal="center"/>
    </xf>
    <xf numFmtId="0" fontId="0" fillId="0" borderId="0" xfId="0" applyBorder="1" applyAlignment="1">
      <alignment horizontal="center"/>
    </xf>
    <xf numFmtId="0" fontId="0" fillId="0" borderId="0" xfId="0" quotePrefix="1" applyBorder="1" applyAlignment="1">
      <alignment horizontal="center"/>
    </xf>
    <xf numFmtId="0" fontId="5" fillId="0" borderId="0" xfId="0" applyFont="1"/>
    <xf numFmtId="0" fontId="0" fillId="0" borderId="0" xfId="0" applyBorder="1" applyAlignment="1">
      <alignment horizontal="right"/>
    </xf>
    <xf numFmtId="0" fontId="0" fillId="0" borderId="0" xfId="0" applyFill="1" applyBorder="1" applyAlignment="1">
      <alignment horizontal="right"/>
    </xf>
    <xf numFmtId="0" fontId="0" fillId="0" borderId="4" xfId="0" applyBorder="1" applyAlignment="1">
      <alignment horizontal="right"/>
    </xf>
    <xf numFmtId="0" fontId="3" fillId="0" borderId="0" xfId="0" applyFont="1" applyFill="1" applyBorder="1" applyAlignment="1">
      <alignment horizontal="center"/>
    </xf>
    <xf numFmtId="0" fontId="0" fillId="0" borderId="0" xfId="0" applyBorder="1" applyAlignment="1">
      <alignment horizontal="center"/>
    </xf>
    <xf numFmtId="0" fontId="0" fillId="0" borderId="0" xfId="0" applyBorder="1" applyAlignment="1">
      <alignment horizontal="left"/>
    </xf>
    <xf numFmtId="0" fontId="0" fillId="0" borderId="0" xfId="0" quotePrefix="1" applyFill="1" applyBorder="1" applyAlignment="1">
      <alignment horizontal="center"/>
    </xf>
    <xf numFmtId="0" fontId="0" fillId="0" borderId="0" xfId="0" quotePrefix="1" applyBorder="1" applyAlignment="1">
      <alignment horizontal="center"/>
    </xf>
    <xf numFmtId="0" fontId="0" fillId="0" borderId="5" xfId="0" applyBorder="1" applyAlignment="1">
      <alignment horizontal="right"/>
    </xf>
    <xf numFmtId="0" fontId="0" fillId="0" borderId="0" xfId="0" applyAlignment="1"/>
    <xf numFmtId="0" fontId="1" fillId="0" borderId="1" xfId="0" applyFont="1" applyFill="1" applyBorder="1" applyAlignment="1"/>
    <xf numFmtId="0" fontId="1" fillId="0" borderId="2" xfId="0" applyFont="1" applyFill="1" applyBorder="1" applyAlignment="1"/>
    <xf numFmtId="0" fontId="1" fillId="0" borderId="3" xfId="0" applyFont="1" applyFill="1" applyBorder="1" applyAlignment="1"/>
    <xf numFmtId="0" fontId="14" fillId="0" borderId="0" xfId="0" applyFont="1"/>
    <xf numFmtId="0" fontId="1" fillId="0" borderId="0" xfId="0" applyFont="1" applyFill="1" applyAlignment="1">
      <alignment horizontal="center"/>
    </xf>
    <xf numFmtId="0" fontId="1" fillId="0" borderId="1" xfId="0" applyFont="1" applyFill="1" applyBorder="1" applyAlignment="1">
      <alignment horizontal="center"/>
    </xf>
    <xf numFmtId="0" fontId="1" fillId="0" borderId="2" xfId="0" applyFont="1" applyFill="1" applyBorder="1" applyAlignment="1">
      <alignment horizontal="center"/>
    </xf>
    <xf numFmtId="0" fontId="1" fillId="0" borderId="3" xfId="0" applyFont="1" applyFill="1" applyBorder="1" applyAlignment="1">
      <alignment horizontal="center"/>
    </xf>
    <xf numFmtId="0" fontId="0" fillId="0" borderId="0" xfId="0" applyFill="1" applyBorder="1" applyAlignment="1">
      <alignment horizontal="center"/>
    </xf>
    <xf numFmtId="0" fontId="0" fillId="0" borderId="0" xfId="0" applyAlignment="1">
      <alignment horizontal="center" wrapText="1"/>
    </xf>
    <xf numFmtId="165" fontId="0" fillId="0" borderId="0" xfId="0" applyNumberFormat="1" applyAlignment="1">
      <alignment horizontal="center"/>
    </xf>
    <xf numFmtId="0" fontId="0" fillId="0" borderId="0" xfId="0" applyFill="1" applyAlignment="1">
      <alignment horizontal="left" vertical="center" wrapText="1"/>
    </xf>
    <xf numFmtId="0" fontId="3" fillId="0" borderId="2" xfId="0" applyFont="1" applyFill="1" applyBorder="1" applyAlignment="1">
      <alignment horizontal="center"/>
    </xf>
    <xf numFmtId="0" fontId="3" fillId="0" borderId="3" xfId="0" applyFont="1" applyFill="1" applyBorder="1" applyAlignment="1">
      <alignment horizontal="center"/>
    </xf>
    <xf numFmtId="0" fontId="0" fillId="0" borderId="4" xfId="0" applyFill="1" applyBorder="1" applyAlignment="1">
      <alignment horizontal="right" wrapText="1"/>
    </xf>
    <xf numFmtId="0" fontId="0" fillId="0" borderId="6" xfId="0" applyFill="1" applyBorder="1" applyAlignment="1">
      <alignment horizontal="right" wrapText="1"/>
    </xf>
    <xf numFmtId="0" fontId="0" fillId="0" borderId="0" xfId="0" quotePrefix="1" applyFill="1" applyBorder="1" applyAlignment="1">
      <alignment horizontal="center" vertical="center"/>
    </xf>
    <xf numFmtId="0" fontId="0" fillId="0" borderId="7" xfId="0" quotePrefix="1" applyFill="1" applyBorder="1" applyAlignment="1">
      <alignment horizontal="center" vertical="center"/>
    </xf>
    <xf numFmtId="0" fontId="0" fillId="0" borderId="5" xfId="0" quotePrefix="1" applyFill="1" applyBorder="1" applyAlignment="1">
      <alignment horizontal="center" vertical="center"/>
    </xf>
    <xf numFmtId="0" fontId="0" fillId="0" borderId="8" xfId="0" quotePrefix="1" applyFill="1" applyBorder="1" applyAlignment="1">
      <alignment horizontal="center" vertical="center"/>
    </xf>
    <xf numFmtId="0" fontId="0" fillId="0" borderId="0" xfId="0" applyBorder="1" applyAlignment="1">
      <alignment horizontal="left" wrapText="1"/>
    </xf>
    <xf numFmtId="0" fontId="0" fillId="0" borderId="0" xfId="0" applyFont="1" applyFill="1" applyBorder="1" applyAlignment="1">
      <alignment horizontal="right"/>
    </xf>
    <xf numFmtId="0" fontId="0" fillId="0" borderId="0" xfId="0" applyFill="1" applyBorder="1" applyAlignment="1">
      <alignment horizontal="right"/>
    </xf>
    <xf numFmtId="0" fontId="0" fillId="0" borderId="4" xfId="0" applyBorder="1" applyAlignment="1">
      <alignment horizontal="right"/>
    </xf>
    <xf numFmtId="0" fontId="0" fillId="0" borderId="0" xfId="0" applyBorder="1" applyAlignment="1">
      <alignment horizontal="right"/>
    </xf>
    <xf numFmtId="0" fontId="3" fillId="0" borderId="4" xfId="0" applyFont="1" applyFill="1" applyBorder="1" applyAlignment="1">
      <alignment horizontal="center"/>
    </xf>
    <xf numFmtId="0" fontId="3" fillId="0" borderId="0" xfId="0" applyFont="1" applyFill="1" applyBorder="1" applyAlignment="1">
      <alignment horizontal="center"/>
    </xf>
    <xf numFmtId="0" fontId="0" fillId="0" borderId="0" xfId="0" applyAlignment="1">
      <alignment horizontal="center"/>
    </xf>
    <xf numFmtId="0" fontId="0" fillId="0" borderId="0" xfId="0" quotePrefix="1" applyFill="1" applyBorder="1" applyAlignment="1">
      <alignment horizontal="center"/>
    </xf>
    <xf numFmtId="0" fontId="0" fillId="0" borderId="0" xfId="0" quotePrefix="1" applyBorder="1" applyAlignment="1">
      <alignment horizontal="center"/>
    </xf>
    <xf numFmtId="0" fontId="0" fillId="0" borderId="0" xfId="0" applyFont="1" applyFill="1" applyAlignment="1">
      <alignment horizontal="right"/>
    </xf>
    <xf numFmtId="0" fontId="0" fillId="0" borderId="0" xfId="0" applyFont="1" applyFill="1" applyAlignment="1">
      <alignment horizontal="center" vertical="center"/>
    </xf>
    <xf numFmtId="0" fontId="0" fillId="0" borderId="0" xfId="0" applyFont="1"/>
  </cellXfs>
  <cellStyles count="2">
    <cellStyle name="Comma" xfId="1" builtinId="3"/>
    <cellStyle name="Normal" xfId="0" builtinId="0"/>
  </cellStyles>
  <dxfs count="8">
    <dxf>
      <font>
        <color theme="0"/>
      </font>
    </dxf>
    <dxf>
      <font>
        <color theme="0"/>
      </font>
    </dxf>
    <dxf>
      <font>
        <condense val="0"/>
        <extend val="0"/>
        <color rgb="FF9C0006"/>
      </font>
      <fill>
        <patternFill>
          <bgColor rgb="FFFFC7CE"/>
        </patternFill>
      </fill>
    </dxf>
    <dxf>
      <font>
        <color theme="0"/>
      </font>
    </dxf>
    <dxf>
      <font>
        <condense val="0"/>
        <extend val="0"/>
        <color rgb="FF9C0006"/>
      </font>
      <fill>
        <patternFill>
          <bgColor rgb="FFFFC7CE"/>
        </patternFill>
      </fill>
    </dxf>
    <dxf>
      <font>
        <color theme="0"/>
      </font>
    </dxf>
    <dxf>
      <font>
        <condense val="0"/>
        <extend val="0"/>
        <color rgb="FF9C0006"/>
      </font>
      <fill>
        <patternFill>
          <bgColor rgb="FFFFC7CE"/>
        </patternFill>
      </fill>
    </dxf>
    <dxf>
      <font>
        <color theme="0"/>
      </font>
    </dxf>
  </dxfs>
  <tableStyles count="0" defaultTableStyle="TableStyleMedium9" defaultPivotStyle="PivotStyleLight16"/>
  <colors>
    <mruColors>
      <color rgb="FFCCFFCC"/>
      <color rgb="FFCCECFF"/>
      <color rgb="FFFFCC99"/>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B1072"/>
  <sheetViews>
    <sheetView tabSelected="1" zoomScale="130" zoomScaleNormal="130" workbookViewId="0"/>
  </sheetViews>
  <sheetFormatPr defaultRowHeight="12.75"/>
  <cols>
    <col min="1" max="1" width="13.1640625" customWidth="1"/>
    <col min="2" max="2" width="39" customWidth="1"/>
    <col min="3" max="3" width="19" customWidth="1"/>
    <col min="4" max="4" width="11.33203125" customWidth="1"/>
    <col min="5" max="5" width="10.83203125" customWidth="1"/>
    <col min="12" max="12" width="4.83203125" customWidth="1"/>
    <col min="14" max="14" width="4.83203125" customWidth="1"/>
    <col min="15" max="15" width="10.6640625" customWidth="1"/>
    <col min="16" max="16" width="4.83203125" customWidth="1"/>
  </cols>
  <sheetData>
    <row r="1" spans="1:21" ht="18">
      <c r="A1" s="2" t="s">
        <v>194</v>
      </c>
      <c r="C1" s="127"/>
      <c r="E1" s="187"/>
      <c r="F1" s="187"/>
      <c r="G1" s="147"/>
      <c r="H1" s="147"/>
      <c r="J1" s="44"/>
      <c r="K1" s="44"/>
      <c r="L1" s="44"/>
      <c r="M1" s="62" t="s">
        <v>192</v>
      </c>
      <c r="N1" s="62"/>
      <c r="O1" s="62"/>
      <c r="P1" s="62"/>
      <c r="Q1" s="62"/>
      <c r="R1" s="62"/>
      <c r="S1" s="62"/>
      <c r="T1" s="62"/>
      <c r="U1" s="62"/>
    </row>
    <row r="2" spans="1:21" ht="18">
      <c r="A2" s="2"/>
      <c r="B2" t="s">
        <v>158</v>
      </c>
      <c r="J2" s="44"/>
      <c r="K2" s="44"/>
      <c r="L2" s="44"/>
      <c r="M2" s="77" t="s">
        <v>138</v>
      </c>
      <c r="N2" s="77"/>
      <c r="R2" s="44"/>
      <c r="S2" s="44"/>
      <c r="T2" s="44"/>
      <c r="U2" s="44"/>
    </row>
    <row r="3" spans="1:21" ht="12.75" customHeight="1">
      <c r="A3" s="2"/>
      <c r="B3" s="188" t="s">
        <v>201</v>
      </c>
      <c r="C3" s="188"/>
      <c r="D3" s="188"/>
      <c r="E3" s="188"/>
      <c r="F3" s="188"/>
      <c r="G3" s="188"/>
      <c r="H3" s="188"/>
      <c r="I3" s="188"/>
      <c r="J3" s="188"/>
      <c r="K3" s="188"/>
      <c r="L3" s="44"/>
      <c r="M3" s="207" t="s">
        <v>139</v>
      </c>
      <c r="N3" s="208" t="s">
        <v>419</v>
      </c>
      <c r="O3" s="209" t="s">
        <v>420</v>
      </c>
      <c r="R3" s="44"/>
      <c r="S3" s="44"/>
      <c r="T3" s="44"/>
      <c r="U3" s="44"/>
    </row>
    <row r="4" spans="1:21" ht="12.75" customHeight="1">
      <c r="A4" s="2"/>
      <c r="B4" s="188"/>
      <c r="C4" s="188"/>
      <c r="D4" s="188"/>
      <c r="E4" s="188"/>
      <c r="F4" s="188"/>
      <c r="G4" s="188"/>
      <c r="H4" s="188"/>
      <c r="I4" s="188"/>
      <c r="J4" s="188"/>
      <c r="K4" s="188"/>
      <c r="L4" s="44"/>
      <c r="M4" s="207" t="s">
        <v>416</v>
      </c>
      <c r="N4" s="208" t="s">
        <v>419</v>
      </c>
      <c r="O4" s="209" t="s">
        <v>421</v>
      </c>
      <c r="R4" s="44"/>
      <c r="S4" s="44"/>
      <c r="T4" s="44"/>
      <c r="U4" s="44"/>
    </row>
    <row r="5" spans="1:21" ht="12.75" customHeight="1">
      <c r="A5" s="2"/>
      <c r="B5" s="188"/>
      <c r="C5" s="188"/>
      <c r="D5" s="188"/>
      <c r="E5" s="188"/>
      <c r="F5" s="188"/>
      <c r="G5" s="188"/>
      <c r="H5" s="188"/>
      <c r="I5" s="188"/>
      <c r="J5" s="188"/>
      <c r="K5" s="188"/>
      <c r="L5" s="44"/>
      <c r="M5" s="207" t="s">
        <v>417</v>
      </c>
      <c r="N5" s="208" t="s">
        <v>419</v>
      </c>
      <c r="O5" s="209" t="s">
        <v>422</v>
      </c>
      <c r="R5" s="44"/>
      <c r="S5" s="44"/>
      <c r="T5" s="44"/>
      <c r="U5" s="44"/>
    </row>
    <row r="6" spans="1:21" ht="12.75" customHeight="1">
      <c r="A6" s="2"/>
      <c r="B6" s="188"/>
      <c r="C6" s="188"/>
      <c r="D6" s="188"/>
      <c r="E6" s="188"/>
      <c r="F6" s="188"/>
      <c r="G6" s="188"/>
      <c r="H6" s="188"/>
      <c r="I6" s="188"/>
      <c r="J6" s="188"/>
      <c r="K6" s="188"/>
      <c r="L6" s="44"/>
      <c r="M6" s="207" t="s">
        <v>418</v>
      </c>
      <c r="N6" s="208" t="s">
        <v>419</v>
      </c>
      <c r="O6" s="209" t="s">
        <v>423</v>
      </c>
      <c r="R6" s="44"/>
      <c r="S6" s="44"/>
      <c r="T6" s="44"/>
      <c r="U6" s="44"/>
    </row>
    <row r="7" spans="1:21" ht="12.75" customHeight="1">
      <c r="A7" s="2"/>
      <c r="B7" s="188"/>
      <c r="C7" s="188"/>
      <c r="D7" s="188"/>
      <c r="E7" s="188"/>
      <c r="F7" s="188"/>
      <c r="G7" s="188"/>
      <c r="H7" s="188"/>
      <c r="I7" s="188"/>
      <c r="J7" s="188"/>
      <c r="K7" s="188"/>
      <c r="L7" s="44"/>
      <c r="M7" s="44"/>
      <c r="N7" s="44"/>
      <c r="R7" s="44"/>
      <c r="S7" s="44"/>
      <c r="T7" s="44"/>
      <c r="U7" s="44"/>
    </row>
    <row r="8" spans="1:21" ht="18">
      <c r="A8" s="2"/>
      <c r="J8" s="44"/>
      <c r="K8" s="44"/>
      <c r="L8" s="44"/>
      <c r="M8" s="44"/>
      <c r="N8" s="44"/>
      <c r="R8" s="44"/>
      <c r="S8" s="44"/>
      <c r="T8" s="44"/>
      <c r="U8" s="44"/>
    </row>
    <row r="9" spans="1:21" ht="15.75">
      <c r="A9" s="74" t="s">
        <v>130</v>
      </c>
      <c r="B9" s="75" t="s">
        <v>131</v>
      </c>
    </row>
    <row r="10" spans="1:21">
      <c r="B10" s="77" t="s">
        <v>128</v>
      </c>
      <c r="C10" s="77"/>
      <c r="D10" s="77"/>
      <c r="E10" s="77"/>
      <c r="F10" s="77"/>
      <c r="G10" s="77"/>
      <c r="H10" s="77"/>
      <c r="I10" s="77"/>
      <c r="J10" s="77"/>
      <c r="K10" s="77"/>
      <c r="L10" s="77"/>
      <c r="M10" s="77"/>
      <c r="N10" s="77"/>
      <c r="O10" s="77"/>
      <c r="P10" s="77"/>
    </row>
    <row r="11" spans="1:21">
      <c r="B11" s="77" t="s">
        <v>132</v>
      </c>
      <c r="C11" s="77"/>
      <c r="D11" s="77"/>
      <c r="E11" s="77"/>
      <c r="F11" s="77"/>
      <c r="G11" s="77"/>
      <c r="H11" s="77"/>
      <c r="I11" s="77"/>
      <c r="J11" s="77"/>
      <c r="K11" s="77"/>
      <c r="L11" s="77"/>
      <c r="M11" s="77"/>
      <c r="N11" s="77"/>
      <c r="O11" s="77"/>
      <c r="P11" s="77"/>
    </row>
    <row r="12" spans="1:21">
      <c r="B12" s="77" t="s">
        <v>133</v>
      </c>
      <c r="C12" s="77"/>
      <c r="D12" s="77"/>
      <c r="E12" s="77"/>
      <c r="F12" s="77"/>
      <c r="G12" s="77"/>
      <c r="H12" s="77"/>
      <c r="I12" s="77"/>
      <c r="J12" s="77"/>
      <c r="K12" s="77"/>
      <c r="L12" s="77"/>
      <c r="M12" s="77"/>
      <c r="N12" s="77"/>
      <c r="O12" s="77"/>
      <c r="P12" s="77"/>
    </row>
    <row r="13" spans="1:21">
      <c r="B13" s="77" t="s">
        <v>134</v>
      </c>
      <c r="C13" s="77"/>
      <c r="D13" s="77"/>
      <c r="E13" s="77"/>
      <c r="F13" s="77"/>
      <c r="G13" s="77"/>
      <c r="H13" s="77"/>
      <c r="I13" s="77"/>
      <c r="J13" s="77"/>
      <c r="K13" s="77"/>
      <c r="L13" s="77"/>
      <c r="M13" s="77"/>
      <c r="N13" s="77"/>
      <c r="O13" s="77"/>
      <c r="P13" s="77"/>
      <c r="Q13" s="4"/>
      <c r="R13" s="4"/>
      <c r="S13" s="4"/>
      <c r="T13" s="4"/>
    </row>
    <row r="14" spans="1:21">
      <c r="A14" s="21"/>
      <c r="B14" s="50"/>
      <c r="C14" s="49"/>
      <c r="D14" s="49"/>
      <c r="E14" s="49"/>
      <c r="F14" s="49"/>
      <c r="G14" s="51"/>
      <c r="H14" s="51"/>
      <c r="I14" s="52"/>
      <c r="J14" s="53"/>
      <c r="K14" s="52"/>
      <c r="L14" s="52"/>
      <c r="M14" s="52"/>
      <c r="N14" s="51"/>
      <c r="O14" s="51"/>
      <c r="P14" s="51"/>
      <c r="Q14" s="54"/>
      <c r="R14" s="54"/>
      <c r="S14" s="54"/>
      <c r="T14" s="54"/>
    </row>
    <row r="15" spans="1:21">
      <c r="B15" s="66" t="s">
        <v>87</v>
      </c>
      <c r="C15" s="76" t="s">
        <v>141</v>
      </c>
      <c r="D15" s="62"/>
      <c r="E15" s="62"/>
      <c r="F15" s="44"/>
      <c r="L15" s="66" t="s">
        <v>88</v>
      </c>
      <c r="M15" s="64"/>
      <c r="N15" s="67" t="s">
        <v>114</v>
      </c>
      <c r="P15" s="44"/>
      <c r="Q15" s="122"/>
      <c r="R15" s="122"/>
      <c r="S15" s="122"/>
      <c r="T15" s="122"/>
    </row>
    <row r="16" spans="1:21">
      <c r="B16" s="66"/>
      <c r="C16" s="77" t="s">
        <v>129</v>
      </c>
      <c r="D16" s="77"/>
      <c r="E16" s="77"/>
      <c r="F16" s="77"/>
      <c r="G16" s="77"/>
      <c r="H16" s="77"/>
      <c r="I16" s="78"/>
      <c r="J16" s="79"/>
      <c r="K16" s="80"/>
      <c r="L16" s="77"/>
      <c r="M16" s="77"/>
      <c r="N16" s="77"/>
      <c r="O16" s="77"/>
      <c r="P16" s="77"/>
      <c r="Q16" s="131"/>
      <c r="R16" s="131"/>
      <c r="S16" s="131"/>
      <c r="T16" s="131"/>
    </row>
    <row r="17" spans="2:28">
      <c r="B17" s="66"/>
      <c r="C17" s="77" t="s">
        <v>135</v>
      </c>
      <c r="D17" s="77"/>
      <c r="E17" s="77"/>
      <c r="F17" s="77"/>
      <c r="G17" s="77"/>
      <c r="H17" s="77"/>
      <c r="I17" s="78"/>
      <c r="J17" s="79"/>
      <c r="K17" s="80"/>
      <c r="L17" s="77"/>
      <c r="M17" s="77"/>
      <c r="N17" s="77"/>
      <c r="O17" s="77"/>
      <c r="P17" s="77"/>
      <c r="Q17" s="131"/>
      <c r="R17" s="131"/>
      <c r="S17" s="131"/>
      <c r="T17" s="131"/>
    </row>
    <row r="18" spans="2:28">
      <c r="B18" s="66"/>
      <c r="C18" s="77" t="s">
        <v>136</v>
      </c>
      <c r="D18" s="77"/>
      <c r="E18" s="77"/>
      <c r="F18" s="77"/>
      <c r="G18" s="77"/>
      <c r="H18" s="77"/>
      <c r="I18" s="78"/>
      <c r="J18" s="79"/>
      <c r="K18" s="80"/>
      <c r="L18" s="77"/>
      <c r="M18" s="77"/>
      <c r="N18" s="77"/>
      <c r="O18" s="77"/>
      <c r="P18" s="77"/>
      <c r="Q18" s="131"/>
      <c r="R18" s="131"/>
      <c r="S18" s="131"/>
      <c r="T18" s="131"/>
    </row>
    <row r="19" spans="2:28" ht="13.5" thickBot="1">
      <c r="B19" s="66"/>
      <c r="C19" s="77" t="s">
        <v>137</v>
      </c>
      <c r="D19" s="77"/>
      <c r="E19" s="77"/>
      <c r="F19" s="77"/>
      <c r="G19" s="77"/>
      <c r="H19" s="77"/>
      <c r="I19" s="78"/>
      <c r="J19" s="79"/>
      <c r="K19" s="80"/>
      <c r="L19" s="77"/>
      <c r="M19" s="77"/>
      <c r="N19" s="77"/>
      <c r="O19" s="77"/>
      <c r="P19" s="77"/>
      <c r="Q19" s="131"/>
      <c r="R19" s="131"/>
      <c r="S19" s="131"/>
      <c r="T19" s="131"/>
    </row>
    <row r="20" spans="2:28">
      <c r="B20" s="66"/>
      <c r="C20" s="44"/>
      <c r="D20" s="44"/>
      <c r="E20" s="44"/>
      <c r="F20" s="44"/>
      <c r="G20" s="44"/>
      <c r="H20" s="181" t="s">
        <v>139</v>
      </c>
      <c r="I20" s="181"/>
      <c r="J20" s="120"/>
      <c r="K20" s="67"/>
      <c r="L20" s="44"/>
      <c r="M20" s="44"/>
      <c r="N20" s="44"/>
      <c r="O20" s="44"/>
      <c r="P20" s="44"/>
      <c r="Q20" s="182" t="s">
        <v>89</v>
      </c>
      <c r="R20" s="183"/>
      <c r="S20" s="183"/>
      <c r="T20" s="184"/>
    </row>
    <row r="21" spans="2:28" ht="38.25">
      <c r="B21" s="68" t="s">
        <v>92</v>
      </c>
      <c r="C21" s="69" t="s">
        <v>34</v>
      </c>
      <c r="D21" s="132" t="s">
        <v>50</v>
      </c>
      <c r="E21" s="132" t="s">
        <v>153</v>
      </c>
      <c r="F21" s="132" t="s">
        <v>49</v>
      </c>
      <c r="G21" s="132" t="s">
        <v>48</v>
      </c>
      <c r="H21" s="121" t="s">
        <v>182</v>
      </c>
      <c r="I21" s="132" t="s">
        <v>181</v>
      </c>
      <c r="J21" s="132" t="s">
        <v>73</v>
      </c>
      <c r="K21" s="132" t="s">
        <v>74</v>
      </c>
      <c r="L21" s="132" t="s">
        <v>80</v>
      </c>
      <c r="M21" s="132" t="s">
        <v>75</v>
      </c>
      <c r="N21" s="132" t="s">
        <v>79</v>
      </c>
      <c r="O21" s="132" t="s">
        <v>52</v>
      </c>
      <c r="P21" s="132" t="s">
        <v>81</v>
      </c>
      <c r="Q21" s="105" t="s">
        <v>157</v>
      </c>
      <c r="R21" s="132" t="s">
        <v>74</v>
      </c>
      <c r="S21" s="132" t="s">
        <v>75</v>
      </c>
      <c r="T21" s="46" t="s">
        <v>52</v>
      </c>
      <c r="V21" s="6"/>
      <c r="W21" s="185"/>
      <c r="X21" s="185"/>
      <c r="Y21" s="6"/>
      <c r="Z21" s="6"/>
      <c r="AA21" s="6"/>
      <c r="AB21" s="6"/>
    </row>
    <row r="22" spans="2:28" ht="20.100000000000001" customHeight="1">
      <c r="B22" s="85"/>
      <c r="C22" s="81"/>
      <c r="D22" s="82"/>
      <c r="E22" s="104" t="b">
        <v>0</v>
      </c>
      <c r="F22" s="107"/>
      <c r="G22" s="84"/>
      <c r="H22" s="123" t="s">
        <v>180</v>
      </c>
      <c r="I22" s="62"/>
      <c r="J22" s="63"/>
      <c r="K22" s="19" t="str">
        <f>IF($F22*J22&gt;0,$F22*J22,"--")</f>
        <v>--</v>
      </c>
      <c r="L22" s="134" t="str">
        <f t="shared" ref="L22:L48" si="0">IF(K22&gt;0,IFERROR(MATCH(K22,R_11values,-1),""),"")</f>
        <v/>
      </c>
      <c r="M22" s="19" t="str">
        <f>IF($G22*J22&gt;0,$G22*J22/1000,"--")</f>
        <v>--</v>
      </c>
      <c r="N22" s="134" t="str">
        <f t="shared" ref="N22:N48" si="1" xml:space="preserve"> IF(M22&gt;0, IFERROR(MATCH(M22,CO2values,-1),""),"")</f>
        <v/>
      </c>
      <c r="O22" s="106" t="str">
        <f t="shared" ref="O22:O48" si="2">IFERROR(((1000*J22)/(IF(ISNUMBER(I22),I22,CHOOSE(MATCH(H22,ATgroups,0),Acute1,Acute2,Acute3, Chronic1,Chronic2,Chronic3,Chronic4,Empty,"","")))),"--")</f>
        <v>--</v>
      </c>
      <c r="P22" s="134" t="str">
        <f t="shared" ref="P22:P48" si="3" xml:space="preserve"> IF(O22&gt;0, IFERROR(MATCH(O22,NVvalues,-1),""),"")</f>
        <v/>
      </c>
      <c r="Q22" s="70" t="b">
        <f t="shared" ref="Q22:Q48" si="4">OR(J22=0,NOT(E22),I22=0,AND(F22=0,G22=0))</f>
        <v>1</v>
      </c>
      <c r="R22" s="131" t="str">
        <f>IF(Q22,IF(OR(L22&lt;P22,N22&lt;P22),K22,"---"),"Consider ")</f>
        <v>---</v>
      </c>
      <c r="S22" s="131" t="str">
        <f>IF(Q22,IF(OR(L22&lt;P22,N22&lt;P22),M22,"---")," by ")</f>
        <v>---</v>
      </c>
      <c r="T22" s="65" t="str">
        <f>IF(Q22,IF(AND(L22&gt;=P22,N22&gt;=P22),O22,"---"),"constituent ")</f>
        <v>--</v>
      </c>
      <c r="V22" s="36" t="s">
        <v>185</v>
      </c>
      <c r="W22" s="77"/>
      <c r="Y22" s="6"/>
      <c r="Z22" s="6"/>
      <c r="AA22" s="6"/>
      <c r="AB22" s="6"/>
    </row>
    <row r="23" spans="2:28" ht="20.100000000000001" customHeight="1">
      <c r="B23" s="86"/>
      <c r="C23" s="81"/>
      <c r="D23" s="87"/>
      <c r="E23" s="104" t="b">
        <v>0</v>
      </c>
      <c r="F23" s="108"/>
      <c r="G23" s="88"/>
      <c r="H23" s="123" t="s">
        <v>180</v>
      </c>
      <c r="I23" s="62"/>
      <c r="J23" s="89"/>
      <c r="K23" s="19" t="str">
        <f t="shared" ref="K23:K48" si="5">IF($F23*J23&gt;0,$F23*J23,"--")</f>
        <v>--</v>
      </c>
      <c r="L23" s="134" t="str">
        <f t="shared" si="0"/>
        <v/>
      </c>
      <c r="M23" s="19" t="str">
        <f t="shared" ref="M23:M48" si="6">IF($G23*J23&gt;0,$G23*J23/1000,"--")</f>
        <v>--</v>
      </c>
      <c r="N23" s="134" t="str">
        <f t="shared" si="1"/>
        <v/>
      </c>
      <c r="O23" s="106" t="str">
        <f t="shared" si="2"/>
        <v>--</v>
      </c>
      <c r="P23" s="134" t="str">
        <f t="shared" si="3"/>
        <v/>
      </c>
      <c r="Q23" s="70" t="b">
        <f t="shared" si="4"/>
        <v>1</v>
      </c>
      <c r="R23" s="131" t="str">
        <f t="shared" ref="R23:R47" si="7">IF(Q23,IF(OR(L23&lt;P23,N23&lt;P23),K23,"---"),"Consider ")</f>
        <v>---</v>
      </c>
      <c r="S23" s="131" t="str">
        <f t="shared" ref="S23:S47" si="8">IF(Q23,IF(OR(L23&lt;P23,N23&lt;P23),M23,"---")," by ")</f>
        <v>---</v>
      </c>
      <c r="T23" s="65" t="str">
        <f t="shared" ref="T23:T47" si="9">IF(Q23,IF(AND(L23&gt;=P23,N23&gt;=P23),O23,"---"),"constituent ")</f>
        <v>--</v>
      </c>
      <c r="W23" s="186" t="s">
        <v>186</v>
      </c>
      <c r="Y23" s="6"/>
      <c r="Z23" s="6"/>
      <c r="AA23" s="6"/>
      <c r="AB23" s="6"/>
    </row>
    <row r="24" spans="2:28" ht="20.100000000000001" customHeight="1">
      <c r="B24" s="86"/>
      <c r="C24" s="81"/>
      <c r="D24" s="87"/>
      <c r="E24" s="104" t="b">
        <v>0</v>
      </c>
      <c r="F24" s="108"/>
      <c r="G24" s="88"/>
      <c r="H24" s="123" t="s">
        <v>180</v>
      </c>
      <c r="I24" s="62"/>
      <c r="J24" s="89"/>
      <c r="K24" s="19" t="str">
        <f t="shared" si="5"/>
        <v>--</v>
      </c>
      <c r="L24" s="134" t="str">
        <f t="shared" si="0"/>
        <v/>
      </c>
      <c r="M24" s="19" t="str">
        <f t="shared" si="6"/>
        <v>--</v>
      </c>
      <c r="N24" s="134" t="str">
        <f t="shared" si="1"/>
        <v/>
      </c>
      <c r="O24" s="106" t="str">
        <f t="shared" si="2"/>
        <v>--</v>
      </c>
      <c r="P24" s="134" t="str">
        <f t="shared" si="3"/>
        <v/>
      </c>
      <c r="Q24" s="70" t="b">
        <f t="shared" si="4"/>
        <v>1</v>
      </c>
      <c r="R24" s="131" t="str">
        <f t="shared" si="7"/>
        <v>---</v>
      </c>
      <c r="S24" s="131" t="str">
        <f t="shared" si="8"/>
        <v>---</v>
      </c>
      <c r="T24" s="65" t="str">
        <f t="shared" si="9"/>
        <v>--</v>
      </c>
      <c r="V24" t="s">
        <v>184</v>
      </c>
      <c r="W24" s="186"/>
      <c r="X24" s="133" t="s">
        <v>187</v>
      </c>
      <c r="Y24" s="6"/>
      <c r="Z24" s="6"/>
      <c r="AA24" s="6"/>
      <c r="AB24" s="6"/>
    </row>
    <row r="25" spans="2:28" ht="20.100000000000001" customHeight="1">
      <c r="B25" s="86"/>
      <c r="C25" s="81"/>
      <c r="D25" s="87"/>
      <c r="E25" s="104" t="b">
        <v>0</v>
      </c>
      <c r="F25" s="108"/>
      <c r="G25" s="88"/>
      <c r="H25" s="123" t="s">
        <v>180</v>
      </c>
      <c r="I25" s="62"/>
      <c r="J25" s="89"/>
      <c r="K25" s="19" t="str">
        <f t="shared" si="5"/>
        <v>--</v>
      </c>
      <c r="L25" s="134" t="str">
        <f t="shared" si="0"/>
        <v/>
      </c>
      <c r="M25" s="19" t="str">
        <f t="shared" si="6"/>
        <v>--</v>
      </c>
      <c r="N25" s="134" t="str">
        <f t="shared" si="1"/>
        <v/>
      </c>
      <c r="O25" s="106" t="str">
        <f t="shared" si="2"/>
        <v>--</v>
      </c>
      <c r="P25" s="134" t="str">
        <f t="shared" si="3"/>
        <v/>
      </c>
      <c r="Q25" s="70" t="b">
        <f t="shared" si="4"/>
        <v>1</v>
      </c>
      <c r="R25" s="131" t="str">
        <f t="shared" si="7"/>
        <v>---</v>
      </c>
      <c r="S25" s="131" t="str">
        <f t="shared" si="8"/>
        <v>---</v>
      </c>
      <c r="T25" s="65" t="str">
        <f t="shared" si="9"/>
        <v>--</v>
      </c>
      <c r="V25" s="77"/>
      <c r="W25" s="124"/>
      <c r="X25">
        <f>W22*W25</f>
        <v>0</v>
      </c>
      <c r="Y25" s="6"/>
      <c r="Z25" s="6"/>
      <c r="AA25" s="6"/>
      <c r="AB25" s="6"/>
    </row>
    <row r="26" spans="2:28" ht="20.100000000000001" customHeight="1">
      <c r="B26" s="86"/>
      <c r="C26" s="81"/>
      <c r="D26" s="87"/>
      <c r="E26" s="104" t="b">
        <v>0</v>
      </c>
      <c r="F26" s="108"/>
      <c r="G26" s="88"/>
      <c r="H26" s="123" t="s">
        <v>180</v>
      </c>
      <c r="I26" s="62"/>
      <c r="J26" s="89"/>
      <c r="K26" s="19" t="str">
        <f t="shared" si="5"/>
        <v>--</v>
      </c>
      <c r="L26" s="134" t="str">
        <f t="shared" si="0"/>
        <v/>
      </c>
      <c r="M26" s="19" t="str">
        <f t="shared" si="6"/>
        <v>--</v>
      </c>
      <c r="N26" s="134" t="str">
        <f t="shared" si="1"/>
        <v/>
      </c>
      <c r="O26" s="106" t="str">
        <f t="shared" si="2"/>
        <v>--</v>
      </c>
      <c r="P26" s="134" t="str">
        <f t="shared" si="3"/>
        <v/>
      </c>
      <c r="Q26" s="70" t="b">
        <f t="shared" si="4"/>
        <v>1</v>
      </c>
      <c r="R26" s="131" t="str">
        <f t="shared" si="7"/>
        <v>---</v>
      </c>
      <c r="S26" s="131" t="str">
        <f t="shared" si="8"/>
        <v>---</v>
      </c>
      <c r="T26" s="65" t="str">
        <f t="shared" si="9"/>
        <v>--</v>
      </c>
      <c r="V26" s="77"/>
      <c r="W26" s="124"/>
      <c r="X26">
        <f>W22*W26</f>
        <v>0</v>
      </c>
      <c r="Y26" s="6"/>
      <c r="Z26" s="6"/>
      <c r="AA26" s="6"/>
      <c r="AB26" s="6"/>
    </row>
    <row r="27" spans="2:28" ht="20.100000000000001" customHeight="1">
      <c r="B27" s="86"/>
      <c r="C27" s="81"/>
      <c r="D27" s="87"/>
      <c r="E27" s="104" t="b">
        <v>0</v>
      </c>
      <c r="F27" s="108"/>
      <c r="G27" s="88"/>
      <c r="H27" s="123" t="s">
        <v>180</v>
      </c>
      <c r="I27" s="62"/>
      <c r="J27" s="89"/>
      <c r="K27" s="19" t="str">
        <f t="shared" si="5"/>
        <v>--</v>
      </c>
      <c r="L27" s="134" t="str">
        <f t="shared" si="0"/>
        <v/>
      </c>
      <c r="M27" s="19" t="str">
        <f t="shared" si="6"/>
        <v>--</v>
      </c>
      <c r="N27" s="134" t="str">
        <f t="shared" si="1"/>
        <v/>
      </c>
      <c r="O27" s="106" t="str">
        <f t="shared" si="2"/>
        <v>--</v>
      </c>
      <c r="P27" s="134" t="str">
        <f t="shared" si="3"/>
        <v/>
      </c>
      <c r="Q27" s="70" t="b">
        <f t="shared" si="4"/>
        <v>1</v>
      </c>
      <c r="R27" s="131" t="str">
        <f t="shared" si="7"/>
        <v>---</v>
      </c>
      <c r="S27" s="131" t="str">
        <f t="shared" si="8"/>
        <v>---</v>
      </c>
      <c r="T27" s="65" t="str">
        <f t="shared" si="9"/>
        <v>--</v>
      </c>
      <c r="V27" s="77"/>
      <c r="W27" s="124"/>
      <c r="X27">
        <f>W22*W27</f>
        <v>0</v>
      </c>
      <c r="Y27" s="6"/>
      <c r="Z27" s="6"/>
      <c r="AA27" s="6"/>
      <c r="AB27" s="6"/>
    </row>
    <row r="28" spans="2:28" ht="20.100000000000001" customHeight="1">
      <c r="B28" s="86"/>
      <c r="C28" s="81"/>
      <c r="D28" s="87"/>
      <c r="E28" s="104" t="b">
        <v>0</v>
      </c>
      <c r="F28" s="108"/>
      <c r="G28" s="88"/>
      <c r="H28" s="123" t="s">
        <v>180</v>
      </c>
      <c r="I28" s="62"/>
      <c r="J28" s="89"/>
      <c r="K28" s="19" t="str">
        <f t="shared" si="5"/>
        <v>--</v>
      </c>
      <c r="L28" s="134" t="str">
        <f t="shared" si="0"/>
        <v/>
      </c>
      <c r="M28" s="19" t="str">
        <f t="shared" si="6"/>
        <v>--</v>
      </c>
      <c r="N28" s="134" t="str">
        <f t="shared" si="1"/>
        <v/>
      </c>
      <c r="O28" s="106" t="str">
        <f t="shared" si="2"/>
        <v>--</v>
      </c>
      <c r="P28" s="134" t="str">
        <f t="shared" si="3"/>
        <v/>
      </c>
      <c r="Q28" s="70" t="b">
        <f t="shared" si="4"/>
        <v>1</v>
      </c>
      <c r="R28" s="131" t="str">
        <f t="shared" si="7"/>
        <v>---</v>
      </c>
      <c r="S28" s="131" t="str">
        <f t="shared" si="8"/>
        <v>---</v>
      </c>
      <c r="T28" s="65" t="str">
        <f t="shared" si="9"/>
        <v>--</v>
      </c>
      <c r="V28" s="77"/>
      <c r="W28" s="77"/>
      <c r="X28">
        <f>W22*W28</f>
        <v>0</v>
      </c>
      <c r="Y28" s="6"/>
      <c r="Z28" s="6"/>
      <c r="AA28" s="6"/>
      <c r="AB28" s="6"/>
    </row>
    <row r="29" spans="2:28" ht="20.100000000000001" customHeight="1">
      <c r="B29" s="86"/>
      <c r="C29" s="81"/>
      <c r="D29" s="87"/>
      <c r="E29" s="104" t="b">
        <v>0</v>
      </c>
      <c r="F29" s="108"/>
      <c r="G29" s="88"/>
      <c r="H29" s="123" t="s">
        <v>180</v>
      </c>
      <c r="I29" s="62"/>
      <c r="J29" s="89"/>
      <c r="K29" s="19" t="str">
        <f t="shared" si="5"/>
        <v>--</v>
      </c>
      <c r="L29" s="134" t="str">
        <f t="shared" si="0"/>
        <v/>
      </c>
      <c r="M29" s="19" t="str">
        <f t="shared" si="6"/>
        <v>--</v>
      </c>
      <c r="N29" s="134" t="str">
        <f t="shared" si="1"/>
        <v/>
      </c>
      <c r="O29" s="106" t="str">
        <f t="shared" si="2"/>
        <v>--</v>
      </c>
      <c r="P29" s="134" t="str">
        <f t="shared" si="3"/>
        <v/>
      </c>
      <c r="Q29" s="70" t="b">
        <f t="shared" si="4"/>
        <v>1</v>
      </c>
      <c r="R29" s="131" t="str">
        <f t="shared" si="7"/>
        <v>---</v>
      </c>
      <c r="S29" s="131" t="str">
        <f t="shared" si="8"/>
        <v>---</v>
      </c>
      <c r="T29" s="65" t="str">
        <f t="shared" si="9"/>
        <v>--</v>
      </c>
      <c r="V29" s="77"/>
      <c r="W29" s="77"/>
      <c r="X29">
        <f>W22*W29</f>
        <v>0</v>
      </c>
      <c r="Y29" s="6"/>
      <c r="Z29" s="6"/>
      <c r="AA29" s="6"/>
      <c r="AB29" s="6"/>
    </row>
    <row r="30" spans="2:28" ht="20.100000000000001" customHeight="1">
      <c r="B30" s="86"/>
      <c r="C30" s="81"/>
      <c r="D30" s="87"/>
      <c r="E30" s="104" t="b">
        <v>0</v>
      </c>
      <c r="F30" s="108"/>
      <c r="G30" s="88"/>
      <c r="H30" s="123" t="s">
        <v>180</v>
      </c>
      <c r="I30" s="62"/>
      <c r="J30" s="89"/>
      <c r="K30" s="19" t="str">
        <f t="shared" si="5"/>
        <v>--</v>
      </c>
      <c r="L30" s="134" t="str">
        <f t="shared" si="0"/>
        <v/>
      </c>
      <c r="M30" s="19" t="str">
        <f t="shared" si="6"/>
        <v>--</v>
      </c>
      <c r="N30" s="134" t="str">
        <f t="shared" si="1"/>
        <v/>
      </c>
      <c r="O30" s="106" t="str">
        <f t="shared" si="2"/>
        <v>--</v>
      </c>
      <c r="P30" s="134" t="str">
        <f t="shared" si="3"/>
        <v/>
      </c>
      <c r="Q30" s="70" t="b">
        <f t="shared" si="4"/>
        <v>1</v>
      </c>
      <c r="R30" s="131" t="str">
        <f t="shared" si="7"/>
        <v>---</v>
      </c>
      <c r="S30" s="131" t="str">
        <f t="shared" si="8"/>
        <v>---</v>
      </c>
      <c r="T30" s="65" t="str">
        <f t="shared" si="9"/>
        <v>--</v>
      </c>
      <c r="V30" s="77"/>
      <c r="W30" s="77"/>
      <c r="X30">
        <f>W22*W30</f>
        <v>0</v>
      </c>
      <c r="Y30" s="6"/>
      <c r="Z30" s="6"/>
      <c r="AA30" s="6"/>
      <c r="AB30" s="6"/>
    </row>
    <row r="31" spans="2:28" ht="20.100000000000001" customHeight="1">
      <c r="B31" s="86"/>
      <c r="C31" s="81"/>
      <c r="D31" s="87"/>
      <c r="E31" s="104" t="b">
        <v>0</v>
      </c>
      <c r="F31" s="108"/>
      <c r="G31" s="88"/>
      <c r="H31" s="123" t="s">
        <v>180</v>
      </c>
      <c r="I31" s="62"/>
      <c r="J31" s="89"/>
      <c r="K31" s="19" t="str">
        <f t="shared" si="5"/>
        <v>--</v>
      </c>
      <c r="L31" s="134" t="str">
        <f t="shared" si="0"/>
        <v/>
      </c>
      <c r="M31" s="19" t="str">
        <f t="shared" si="6"/>
        <v>--</v>
      </c>
      <c r="N31" s="134" t="str">
        <f t="shared" si="1"/>
        <v/>
      </c>
      <c r="O31" s="106" t="str">
        <f t="shared" si="2"/>
        <v>--</v>
      </c>
      <c r="P31" s="134" t="str">
        <f t="shared" si="3"/>
        <v/>
      </c>
      <c r="Q31" s="70" t="b">
        <f t="shared" si="4"/>
        <v>1</v>
      </c>
      <c r="R31" s="131" t="str">
        <f t="shared" si="7"/>
        <v>---</v>
      </c>
      <c r="S31" s="131" t="str">
        <f t="shared" si="8"/>
        <v>---</v>
      </c>
      <c r="T31" s="65" t="str">
        <f t="shared" si="9"/>
        <v>--</v>
      </c>
      <c r="V31" s="77"/>
      <c r="W31" s="77"/>
      <c r="X31">
        <f>W22*W31</f>
        <v>0</v>
      </c>
      <c r="Y31" s="6"/>
      <c r="Z31" s="6"/>
      <c r="AA31" s="6"/>
      <c r="AB31" s="6"/>
    </row>
    <row r="32" spans="2:28" ht="20.100000000000001" customHeight="1">
      <c r="B32" s="86"/>
      <c r="C32" s="81"/>
      <c r="D32" s="87"/>
      <c r="E32" s="104" t="b">
        <v>0</v>
      </c>
      <c r="F32" s="108"/>
      <c r="G32" s="88"/>
      <c r="H32" s="123" t="s">
        <v>180</v>
      </c>
      <c r="I32" s="62"/>
      <c r="J32" s="89"/>
      <c r="K32" s="19" t="str">
        <f t="shared" si="5"/>
        <v>--</v>
      </c>
      <c r="L32" s="134" t="str">
        <f t="shared" si="0"/>
        <v/>
      </c>
      <c r="M32" s="19" t="str">
        <f t="shared" si="6"/>
        <v>--</v>
      </c>
      <c r="N32" s="134" t="str">
        <f t="shared" si="1"/>
        <v/>
      </c>
      <c r="O32" s="106" t="str">
        <f t="shared" si="2"/>
        <v>--</v>
      </c>
      <c r="P32" s="134" t="str">
        <f t="shared" si="3"/>
        <v/>
      </c>
      <c r="Q32" s="70" t="b">
        <f t="shared" si="4"/>
        <v>1</v>
      </c>
      <c r="R32" s="131" t="str">
        <f t="shared" si="7"/>
        <v>---</v>
      </c>
      <c r="S32" s="131" t="str">
        <f t="shared" si="8"/>
        <v>---</v>
      </c>
      <c r="T32" s="65" t="str">
        <f t="shared" si="9"/>
        <v>--</v>
      </c>
      <c r="V32" s="77"/>
      <c r="W32" s="77"/>
      <c r="X32">
        <f>W22*W32</f>
        <v>0</v>
      </c>
      <c r="Y32" s="6"/>
      <c r="Z32" s="6"/>
      <c r="AA32" s="6"/>
      <c r="AB32" s="6"/>
    </row>
    <row r="33" spans="2:28" ht="20.100000000000001" customHeight="1">
      <c r="B33" s="86"/>
      <c r="C33" s="81"/>
      <c r="D33" s="87"/>
      <c r="E33" s="104" t="b">
        <v>0</v>
      </c>
      <c r="F33" s="108"/>
      <c r="G33" s="88"/>
      <c r="H33" s="123" t="s">
        <v>180</v>
      </c>
      <c r="I33" s="62"/>
      <c r="J33" s="89"/>
      <c r="K33" s="19" t="str">
        <f t="shared" si="5"/>
        <v>--</v>
      </c>
      <c r="L33" s="134" t="str">
        <f t="shared" si="0"/>
        <v/>
      </c>
      <c r="M33" s="19" t="str">
        <f t="shared" si="6"/>
        <v>--</v>
      </c>
      <c r="N33" s="134" t="str">
        <f t="shared" si="1"/>
        <v/>
      </c>
      <c r="O33" s="106" t="str">
        <f t="shared" si="2"/>
        <v>--</v>
      </c>
      <c r="P33" s="134" t="str">
        <f t="shared" si="3"/>
        <v/>
      </c>
      <c r="Q33" s="70" t="b">
        <f t="shared" si="4"/>
        <v>1</v>
      </c>
      <c r="R33" s="131" t="str">
        <f t="shared" si="7"/>
        <v>---</v>
      </c>
      <c r="S33" s="131" t="str">
        <f t="shared" si="8"/>
        <v>---</v>
      </c>
      <c r="T33" s="65" t="str">
        <f t="shared" si="9"/>
        <v>--</v>
      </c>
      <c r="V33" s="77"/>
      <c r="W33" s="77"/>
      <c r="X33">
        <f>W22*W33</f>
        <v>0</v>
      </c>
      <c r="Y33" s="6"/>
      <c r="Z33" s="6"/>
      <c r="AA33" s="6"/>
      <c r="AB33" s="6"/>
    </row>
    <row r="34" spans="2:28" ht="20.100000000000001" customHeight="1" thickBot="1">
      <c r="B34" s="86"/>
      <c r="C34" s="81"/>
      <c r="D34" s="87"/>
      <c r="E34" s="104" t="b">
        <v>0</v>
      </c>
      <c r="F34" s="108"/>
      <c r="G34" s="88"/>
      <c r="H34" s="123" t="s">
        <v>180</v>
      </c>
      <c r="I34" s="62"/>
      <c r="J34" s="89"/>
      <c r="K34" s="19" t="str">
        <f t="shared" si="5"/>
        <v>--</v>
      </c>
      <c r="L34" s="134" t="str">
        <f t="shared" si="0"/>
        <v/>
      </c>
      <c r="M34" s="19" t="str">
        <f t="shared" si="6"/>
        <v>--</v>
      </c>
      <c r="N34" s="134" t="str">
        <f t="shared" si="1"/>
        <v/>
      </c>
      <c r="O34" s="106" t="str">
        <f t="shared" si="2"/>
        <v>--</v>
      </c>
      <c r="P34" s="134" t="str">
        <f t="shared" si="3"/>
        <v/>
      </c>
      <c r="Q34" s="70" t="b">
        <f t="shared" si="4"/>
        <v>1</v>
      </c>
      <c r="R34" s="131" t="str">
        <f t="shared" si="7"/>
        <v>---</v>
      </c>
      <c r="S34" s="131" t="str">
        <f t="shared" si="8"/>
        <v>---</v>
      </c>
      <c r="T34" s="65" t="str">
        <f t="shared" si="9"/>
        <v>--</v>
      </c>
      <c r="V34" t="s">
        <v>188</v>
      </c>
      <c r="W34" s="125">
        <f>SUM(W25:W33)</f>
        <v>0</v>
      </c>
      <c r="X34" s="126">
        <f>SUM(X25:X33)</f>
        <v>0</v>
      </c>
      <c r="Y34" s="6"/>
      <c r="Z34" s="6"/>
      <c r="AA34" s="6"/>
      <c r="AB34" s="6"/>
    </row>
    <row r="35" spans="2:28" ht="20.100000000000001" customHeight="1" thickTop="1">
      <c r="B35" s="86"/>
      <c r="C35" s="81"/>
      <c r="D35" s="87"/>
      <c r="E35" s="104" t="b">
        <v>0</v>
      </c>
      <c r="F35" s="108"/>
      <c r="G35" s="88"/>
      <c r="H35" s="123" t="s">
        <v>180</v>
      </c>
      <c r="I35" s="62"/>
      <c r="J35" s="89"/>
      <c r="K35" s="19" t="str">
        <f t="shared" si="5"/>
        <v>--</v>
      </c>
      <c r="L35" s="134" t="str">
        <f t="shared" si="0"/>
        <v/>
      </c>
      <c r="M35" s="19" t="str">
        <f t="shared" si="6"/>
        <v>--</v>
      </c>
      <c r="N35" s="134" t="str">
        <f t="shared" si="1"/>
        <v/>
      </c>
      <c r="O35" s="106" t="str">
        <f t="shared" si="2"/>
        <v>--</v>
      </c>
      <c r="P35" s="134" t="str">
        <f t="shared" si="3"/>
        <v/>
      </c>
      <c r="Q35" s="70" t="b">
        <f t="shared" si="4"/>
        <v>1</v>
      </c>
      <c r="R35" s="131" t="str">
        <f t="shared" si="7"/>
        <v>---</v>
      </c>
      <c r="S35" s="131" t="str">
        <f t="shared" si="8"/>
        <v>---</v>
      </c>
      <c r="T35" s="65" t="str">
        <f t="shared" si="9"/>
        <v>--</v>
      </c>
      <c r="V35" s="12"/>
      <c r="W35" s="6"/>
      <c r="X35" s="6"/>
      <c r="Y35" s="6"/>
      <c r="Z35" s="6"/>
      <c r="AA35" s="6"/>
      <c r="AB35" s="6"/>
    </row>
    <row r="36" spans="2:28" ht="20.100000000000001" customHeight="1">
      <c r="B36" s="86"/>
      <c r="C36" s="81"/>
      <c r="D36" s="87"/>
      <c r="E36" s="104" t="b">
        <v>0</v>
      </c>
      <c r="F36" s="108"/>
      <c r="G36" s="88"/>
      <c r="H36" s="123" t="s">
        <v>180</v>
      </c>
      <c r="I36" s="62"/>
      <c r="J36" s="89"/>
      <c r="K36" s="19" t="str">
        <f t="shared" si="5"/>
        <v>--</v>
      </c>
      <c r="L36" s="134" t="str">
        <f t="shared" si="0"/>
        <v/>
      </c>
      <c r="M36" s="19" t="str">
        <f t="shared" si="6"/>
        <v>--</v>
      </c>
      <c r="N36" s="134" t="str">
        <f t="shared" si="1"/>
        <v/>
      </c>
      <c r="O36" s="106" t="str">
        <f t="shared" si="2"/>
        <v>--</v>
      </c>
      <c r="P36" s="134" t="str">
        <f t="shared" si="3"/>
        <v/>
      </c>
      <c r="Q36" s="70" t="b">
        <f t="shared" si="4"/>
        <v>1</v>
      </c>
      <c r="R36" s="131" t="str">
        <f t="shared" si="7"/>
        <v>---</v>
      </c>
      <c r="S36" s="131" t="str">
        <f t="shared" si="8"/>
        <v>---</v>
      </c>
      <c r="T36" s="65" t="str">
        <f t="shared" si="9"/>
        <v>--</v>
      </c>
      <c r="V36" s="12"/>
      <c r="W36" s="6"/>
      <c r="X36" s="6"/>
      <c r="Y36" s="6"/>
      <c r="Z36" s="6"/>
      <c r="AA36" s="6"/>
      <c r="AB36" s="6"/>
    </row>
    <row r="37" spans="2:28" ht="20.100000000000001" customHeight="1">
      <c r="B37" s="86"/>
      <c r="C37" s="81"/>
      <c r="D37" s="87"/>
      <c r="E37" s="104" t="b">
        <v>0</v>
      </c>
      <c r="F37" s="108"/>
      <c r="G37" s="88"/>
      <c r="H37" s="123" t="s">
        <v>180</v>
      </c>
      <c r="I37" s="62"/>
      <c r="J37" s="89"/>
      <c r="K37" s="19" t="str">
        <f t="shared" si="5"/>
        <v>--</v>
      </c>
      <c r="L37" s="134" t="str">
        <f t="shared" si="0"/>
        <v/>
      </c>
      <c r="M37" s="19" t="str">
        <f t="shared" si="6"/>
        <v>--</v>
      </c>
      <c r="N37" s="134" t="str">
        <f t="shared" si="1"/>
        <v/>
      </c>
      <c r="O37" s="106" t="str">
        <f t="shared" si="2"/>
        <v>--</v>
      </c>
      <c r="P37" s="134" t="str">
        <f t="shared" si="3"/>
        <v/>
      </c>
      <c r="Q37" s="70" t="b">
        <f t="shared" si="4"/>
        <v>1</v>
      </c>
      <c r="R37" s="131" t="str">
        <f t="shared" si="7"/>
        <v>---</v>
      </c>
      <c r="S37" s="131" t="str">
        <f t="shared" si="8"/>
        <v>---</v>
      </c>
      <c r="T37" s="65" t="str">
        <f t="shared" si="9"/>
        <v>--</v>
      </c>
      <c r="V37" s="12"/>
      <c r="W37" s="6"/>
      <c r="X37" s="6"/>
      <c r="Y37" s="6"/>
      <c r="Z37" s="6"/>
      <c r="AA37" s="6"/>
      <c r="AB37" s="6"/>
    </row>
    <row r="38" spans="2:28" ht="20.100000000000001" customHeight="1">
      <c r="B38" s="86"/>
      <c r="C38" s="81"/>
      <c r="D38" s="87"/>
      <c r="E38" s="104" t="b">
        <v>0</v>
      </c>
      <c r="F38" s="108"/>
      <c r="G38" s="88"/>
      <c r="H38" s="123" t="s">
        <v>180</v>
      </c>
      <c r="I38" s="62"/>
      <c r="J38" s="89"/>
      <c r="K38" s="19" t="str">
        <f t="shared" si="5"/>
        <v>--</v>
      </c>
      <c r="L38" s="134" t="str">
        <f t="shared" si="0"/>
        <v/>
      </c>
      <c r="M38" s="19" t="str">
        <f t="shared" si="6"/>
        <v>--</v>
      </c>
      <c r="N38" s="134" t="str">
        <f t="shared" si="1"/>
        <v/>
      </c>
      <c r="O38" s="106" t="str">
        <f t="shared" si="2"/>
        <v>--</v>
      </c>
      <c r="P38" s="134" t="str">
        <f t="shared" si="3"/>
        <v/>
      </c>
      <c r="Q38" s="70" t="b">
        <f t="shared" si="4"/>
        <v>1</v>
      </c>
      <c r="R38" s="131" t="str">
        <f t="shared" si="7"/>
        <v>---</v>
      </c>
      <c r="S38" s="131" t="str">
        <f t="shared" si="8"/>
        <v>---</v>
      </c>
      <c r="T38" s="65" t="str">
        <f t="shared" si="9"/>
        <v>--</v>
      </c>
      <c r="V38" s="12"/>
      <c r="W38" s="6"/>
      <c r="X38" s="6"/>
      <c r="Y38" s="6"/>
      <c r="Z38" s="6"/>
      <c r="AA38" s="6"/>
      <c r="AB38" s="6"/>
    </row>
    <row r="39" spans="2:28" ht="20.100000000000001" customHeight="1">
      <c r="B39" s="86"/>
      <c r="C39" s="81"/>
      <c r="D39" s="87"/>
      <c r="E39" s="104" t="b">
        <v>0</v>
      </c>
      <c r="F39" s="108"/>
      <c r="G39" s="88"/>
      <c r="H39" s="123" t="s">
        <v>180</v>
      </c>
      <c r="I39" s="62"/>
      <c r="J39" s="89"/>
      <c r="K39" s="19" t="str">
        <f t="shared" si="5"/>
        <v>--</v>
      </c>
      <c r="L39" s="134" t="str">
        <f t="shared" si="0"/>
        <v/>
      </c>
      <c r="M39" s="19" t="str">
        <f t="shared" si="6"/>
        <v>--</v>
      </c>
      <c r="N39" s="134" t="str">
        <f t="shared" si="1"/>
        <v/>
      </c>
      <c r="O39" s="106" t="str">
        <f t="shared" si="2"/>
        <v>--</v>
      </c>
      <c r="P39" s="134" t="str">
        <f t="shared" si="3"/>
        <v/>
      </c>
      <c r="Q39" s="70" t="b">
        <f t="shared" si="4"/>
        <v>1</v>
      </c>
      <c r="R39" s="131" t="str">
        <f t="shared" si="7"/>
        <v>---</v>
      </c>
      <c r="S39" s="131" t="str">
        <f t="shared" si="8"/>
        <v>---</v>
      </c>
      <c r="T39" s="65" t="str">
        <f t="shared" si="9"/>
        <v>--</v>
      </c>
      <c r="V39" s="12"/>
      <c r="W39" s="6"/>
      <c r="X39" s="6"/>
      <c r="Y39" s="6"/>
      <c r="Z39" s="6"/>
      <c r="AA39" s="6"/>
      <c r="AB39" s="6"/>
    </row>
    <row r="40" spans="2:28" ht="20.100000000000001" customHeight="1">
      <c r="B40" s="86"/>
      <c r="C40" s="81"/>
      <c r="D40" s="87"/>
      <c r="E40" s="104" t="b">
        <v>0</v>
      </c>
      <c r="F40" s="108"/>
      <c r="G40" s="88"/>
      <c r="H40" s="123" t="s">
        <v>180</v>
      </c>
      <c r="I40" s="62"/>
      <c r="J40" s="89"/>
      <c r="K40" s="19" t="str">
        <f t="shared" si="5"/>
        <v>--</v>
      </c>
      <c r="L40" s="134" t="str">
        <f t="shared" si="0"/>
        <v/>
      </c>
      <c r="M40" s="19" t="str">
        <f t="shared" si="6"/>
        <v>--</v>
      </c>
      <c r="N40" s="134" t="str">
        <f t="shared" si="1"/>
        <v/>
      </c>
      <c r="O40" s="106" t="str">
        <f t="shared" si="2"/>
        <v>--</v>
      </c>
      <c r="P40" s="134" t="str">
        <f t="shared" si="3"/>
        <v/>
      </c>
      <c r="Q40" s="70" t="b">
        <f t="shared" si="4"/>
        <v>1</v>
      </c>
      <c r="R40" s="131" t="str">
        <f t="shared" si="7"/>
        <v>---</v>
      </c>
      <c r="S40" s="131" t="str">
        <f t="shared" si="8"/>
        <v>---</v>
      </c>
      <c r="T40" s="65" t="str">
        <f t="shared" si="9"/>
        <v>--</v>
      </c>
      <c r="V40" s="12"/>
      <c r="W40" s="6"/>
      <c r="X40" s="6"/>
      <c r="Y40" s="6"/>
      <c r="Z40" s="6"/>
      <c r="AA40" s="6"/>
      <c r="AB40" s="6"/>
    </row>
    <row r="41" spans="2:28" ht="20.100000000000001" customHeight="1">
      <c r="B41" s="86"/>
      <c r="C41" s="81"/>
      <c r="D41" s="87"/>
      <c r="E41" s="104" t="b">
        <v>0</v>
      </c>
      <c r="F41" s="108"/>
      <c r="G41" s="88"/>
      <c r="H41" s="123" t="s">
        <v>180</v>
      </c>
      <c r="I41" s="62"/>
      <c r="J41" s="89"/>
      <c r="K41" s="19" t="str">
        <f t="shared" si="5"/>
        <v>--</v>
      </c>
      <c r="L41" s="134" t="str">
        <f t="shared" si="0"/>
        <v/>
      </c>
      <c r="M41" s="19" t="str">
        <f t="shared" si="6"/>
        <v>--</v>
      </c>
      <c r="N41" s="134" t="str">
        <f t="shared" si="1"/>
        <v/>
      </c>
      <c r="O41" s="106" t="str">
        <f t="shared" si="2"/>
        <v>--</v>
      </c>
      <c r="P41" s="134" t="str">
        <f t="shared" si="3"/>
        <v/>
      </c>
      <c r="Q41" s="70" t="b">
        <f t="shared" si="4"/>
        <v>1</v>
      </c>
      <c r="R41" s="131" t="str">
        <f t="shared" si="7"/>
        <v>---</v>
      </c>
      <c r="S41" s="131" t="str">
        <f t="shared" si="8"/>
        <v>---</v>
      </c>
      <c r="T41" s="65" t="str">
        <f t="shared" si="9"/>
        <v>--</v>
      </c>
      <c r="V41" s="12"/>
      <c r="W41" s="6"/>
      <c r="X41" s="6"/>
      <c r="Y41" s="6"/>
      <c r="Z41" s="6"/>
      <c r="AA41" s="6"/>
      <c r="AB41" s="6"/>
    </row>
    <row r="42" spans="2:28" ht="20.100000000000001" customHeight="1">
      <c r="B42" s="86"/>
      <c r="C42" s="81"/>
      <c r="D42" s="87"/>
      <c r="E42" s="104" t="b">
        <v>0</v>
      </c>
      <c r="F42" s="108"/>
      <c r="G42" s="88"/>
      <c r="H42" s="123" t="s">
        <v>180</v>
      </c>
      <c r="I42" s="62"/>
      <c r="J42" s="89"/>
      <c r="K42" s="19" t="str">
        <f t="shared" si="5"/>
        <v>--</v>
      </c>
      <c r="L42" s="134" t="str">
        <f t="shared" si="0"/>
        <v/>
      </c>
      <c r="M42" s="19" t="str">
        <f t="shared" si="6"/>
        <v>--</v>
      </c>
      <c r="N42" s="134" t="str">
        <f t="shared" si="1"/>
        <v/>
      </c>
      <c r="O42" s="106" t="str">
        <f t="shared" si="2"/>
        <v>--</v>
      </c>
      <c r="P42" s="134" t="str">
        <f t="shared" si="3"/>
        <v/>
      </c>
      <c r="Q42" s="70" t="b">
        <f t="shared" si="4"/>
        <v>1</v>
      </c>
      <c r="R42" s="131" t="str">
        <f t="shared" si="7"/>
        <v>---</v>
      </c>
      <c r="S42" s="131" t="str">
        <f t="shared" si="8"/>
        <v>---</v>
      </c>
      <c r="T42" s="65" t="str">
        <f t="shared" si="9"/>
        <v>--</v>
      </c>
      <c r="V42" s="12"/>
      <c r="W42" s="6"/>
      <c r="X42" s="6"/>
      <c r="Y42" s="6"/>
      <c r="Z42" s="6"/>
      <c r="AA42" s="6"/>
      <c r="AB42" s="6"/>
    </row>
    <row r="43" spans="2:28" ht="20.100000000000001" customHeight="1">
      <c r="B43" s="86"/>
      <c r="C43" s="81"/>
      <c r="D43" s="87"/>
      <c r="E43" s="104" t="b">
        <v>0</v>
      </c>
      <c r="F43" s="108"/>
      <c r="G43" s="88"/>
      <c r="H43" s="123" t="s">
        <v>180</v>
      </c>
      <c r="I43" s="62"/>
      <c r="J43" s="89"/>
      <c r="K43" s="19" t="str">
        <f t="shared" si="5"/>
        <v>--</v>
      </c>
      <c r="L43" s="134" t="str">
        <f t="shared" si="0"/>
        <v/>
      </c>
      <c r="M43" s="19" t="str">
        <f t="shared" si="6"/>
        <v>--</v>
      </c>
      <c r="N43" s="134" t="str">
        <f t="shared" si="1"/>
        <v/>
      </c>
      <c r="O43" s="106" t="str">
        <f t="shared" si="2"/>
        <v>--</v>
      </c>
      <c r="P43" s="134" t="str">
        <f t="shared" si="3"/>
        <v/>
      </c>
      <c r="Q43" s="70" t="b">
        <f t="shared" si="4"/>
        <v>1</v>
      </c>
      <c r="R43" s="131" t="str">
        <f t="shared" si="7"/>
        <v>---</v>
      </c>
      <c r="S43" s="131" t="str">
        <f t="shared" si="8"/>
        <v>---</v>
      </c>
      <c r="T43" s="65" t="str">
        <f t="shared" si="9"/>
        <v>--</v>
      </c>
      <c r="V43" s="12"/>
      <c r="W43" s="6"/>
      <c r="X43" s="6"/>
      <c r="Y43" s="6"/>
      <c r="Z43" s="6"/>
      <c r="AA43" s="6"/>
      <c r="AB43" s="6"/>
    </row>
    <row r="44" spans="2:28" ht="20.100000000000001" customHeight="1">
      <c r="B44" s="86"/>
      <c r="C44" s="81"/>
      <c r="D44" s="87"/>
      <c r="E44" s="104" t="b">
        <v>0</v>
      </c>
      <c r="F44" s="108"/>
      <c r="G44" s="88"/>
      <c r="H44" s="123" t="s">
        <v>180</v>
      </c>
      <c r="I44" s="62"/>
      <c r="J44" s="89"/>
      <c r="K44" s="19" t="str">
        <f t="shared" si="5"/>
        <v>--</v>
      </c>
      <c r="L44" s="134" t="str">
        <f t="shared" si="0"/>
        <v/>
      </c>
      <c r="M44" s="19" t="str">
        <f t="shared" si="6"/>
        <v>--</v>
      </c>
      <c r="N44" s="134" t="str">
        <f t="shared" si="1"/>
        <v/>
      </c>
      <c r="O44" s="106" t="str">
        <f t="shared" si="2"/>
        <v>--</v>
      </c>
      <c r="P44" s="134" t="str">
        <f t="shared" si="3"/>
        <v/>
      </c>
      <c r="Q44" s="70" t="b">
        <f t="shared" si="4"/>
        <v>1</v>
      </c>
      <c r="R44" s="131" t="str">
        <f t="shared" si="7"/>
        <v>---</v>
      </c>
      <c r="S44" s="131" t="str">
        <f t="shared" si="8"/>
        <v>---</v>
      </c>
      <c r="T44" s="65" t="str">
        <f t="shared" si="9"/>
        <v>--</v>
      </c>
      <c r="V44" s="12"/>
      <c r="W44" s="6"/>
      <c r="X44" s="6"/>
      <c r="Y44" s="6"/>
      <c r="Z44" s="6"/>
      <c r="AA44" s="6"/>
      <c r="AB44" s="6"/>
    </row>
    <row r="45" spans="2:28" ht="20.100000000000001" customHeight="1">
      <c r="B45" s="86"/>
      <c r="C45" s="81"/>
      <c r="D45" s="87"/>
      <c r="E45" s="104" t="b">
        <v>0</v>
      </c>
      <c r="F45" s="108"/>
      <c r="G45" s="88"/>
      <c r="H45" s="123" t="s">
        <v>180</v>
      </c>
      <c r="I45" s="62"/>
      <c r="J45" s="89"/>
      <c r="K45" s="19" t="str">
        <f t="shared" si="5"/>
        <v>--</v>
      </c>
      <c r="L45" s="134" t="str">
        <f t="shared" si="0"/>
        <v/>
      </c>
      <c r="M45" s="19" t="str">
        <f t="shared" si="6"/>
        <v>--</v>
      </c>
      <c r="N45" s="134" t="str">
        <f t="shared" si="1"/>
        <v/>
      </c>
      <c r="O45" s="106" t="str">
        <f t="shared" si="2"/>
        <v>--</v>
      </c>
      <c r="P45" s="134" t="str">
        <f t="shared" si="3"/>
        <v/>
      </c>
      <c r="Q45" s="70" t="b">
        <f t="shared" si="4"/>
        <v>1</v>
      </c>
      <c r="R45" s="131" t="str">
        <f t="shared" si="7"/>
        <v>---</v>
      </c>
      <c r="S45" s="131" t="str">
        <f t="shared" si="8"/>
        <v>---</v>
      </c>
      <c r="T45" s="65" t="str">
        <f t="shared" si="9"/>
        <v>--</v>
      </c>
      <c r="V45" s="12"/>
      <c r="W45" s="6"/>
      <c r="X45" s="6"/>
      <c r="Y45" s="6"/>
      <c r="Z45" s="6"/>
      <c r="AA45" s="6"/>
      <c r="AB45" s="6"/>
    </row>
    <row r="46" spans="2:28" ht="20.100000000000001" customHeight="1">
      <c r="B46" s="85"/>
      <c r="C46" s="81"/>
      <c r="D46" s="87"/>
      <c r="E46" s="104" t="b">
        <v>0</v>
      </c>
      <c r="F46" s="108"/>
      <c r="G46" s="88"/>
      <c r="H46" s="123" t="s">
        <v>180</v>
      </c>
      <c r="I46" s="62"/>
      <c r="J46" s="89"/>
      <c r="K46" s="19" t="str">
        <f t="shared" si="5"/>
        <v>--</v>
      </c>
      <c r="L46" s="134" t="str">
        <f t="shared" si="0"/>
        <v/>
      </c>
      <c r="M46" s="19" t="str">
        <f t="shared" si="6"/>
        <v>--</v>
      </c>
      <c r="N46" s="134" t="str">
        <f t="shared" si="1"/>
        <v/>
      </c>
      <c r="O46" s="106" t="str">
        <f t="shared" si="2"/>
        <v>--</v>
      </c>
      <c r="P46" s="134" t="str">
        <f t="shared" si="3"/>
        <v/>
      </c>
      <c r="Q46" s="70" t="b">
        <f t="shared" si="4"/>
        <v>1</v>
      </c>
      <c r="R46" s="131" t="str">
        <f t="shared" si="7"/>
        <v>---</v>
      </c>
      <c r="S46" s="131" t="str">
        <f t="shared" si="8"/>
        <v>---</v>
      </c>
      <c r="T46" s="65" t="str">
        <f t="shared" si="9"/>
        <v>--</v>
      </c>
      <c r="V46" s="12"/>
      <c r="W46" s="6"/>
      <c r="X46" s="6"/>
      <c r="Y46" s="6"/>
      <c r="Z46" s="6"/>
      <c r="AA46" s="6"/>
      <c r="AB46" s="6"/>
    </row>
    <row r="47" spans="2:28" ht="20.100000000000001" customHeight="1">
      <c r="B47" s="86"/>
      <c r="C47" s="81"/>
      <c r="D47" s="83"/>
      <c r="E47" s="104" t="b">
        <v>0</v>
      </c>
      <c r="F47" s="109"/>
      <c r="G47" s="89"/>
      <c r="H47" s="123" t="s">
        <v>180</v>
      </c>
      <c r="I47" s="62"/>
      <c r="J47" s="89"/>
      <c r="K47" s="19" t="str">
        <f>IF($F47*J47&gt;0,$F47*J47,"--")</f>
        <v>--</v>
      </c>
      <c r="L47" s="134" t="str">
        <f t="shared" si="0"/>
        <v/>
      </c>
      <c r="M47" s="19" t="str">
        <f t="shared" si="6"/>
        <v>--</v>
      </c>
      <c r="N47" s="134" t="str">
        <f t="shared" si="1"/>
        <v/>
      </c>
      <c r="O47" s="106" t="str">
        <f t="shared" si="2"/>
        <v>--</v>
      </c>
      <c r="P47" s="134" t="str">
        <f t="shared" si="3"/>
        <v/>
      </c>
      <c r="Q47" s="70" t="b">
        <f t="shared" si="4"/>
        <v>1</v>
      </c>
      <c r="R47" s="131" t="str">
        <f t="shared" si="7"/>
        <v>---</v>
      </c>
      <c r="S47" s="131" t="str">
        <f t="shared" si="8"/>
        <v>---</v>
      </c>
      <c r="T47" s="65" t="str">
        <f t="shared" si="9"/>
        <v>--</v>
      </c>
      <c r="V47" s="12"/>
      <c r="W47" s="6"/>
      <c r="X47" s="6"/>
      <c r="Y47" s="6"/>
      <c r="Z47" s="6"/>
      <c r="AA47" s="6"/>
      <c r="AB47" s="6"/>
    </row>
    <row r="48" spans="2:28" ht="20.100000000000001" customHeight="1" thickBot="1">
      <c r="B48" s="86"/>
      <c r="C48" s="81"/>
      <c r="D48" s="83"/>
      <c r="E48" s="104" t="b">
        <v>0</v>
      </c>
      <c r="F48" s="107"/>
      <c r="G48" s="90"/>
      <c r="H48" s="123" t="s">
        <v>180</v>
      </c>
      <c r="I48" s="62"/>
      <c r="J48" s="89"/>
      <c r="K48" s="19" t="str">
        <f t="shared" si="5"/>
        <v>--</v>
      </c>
      <c r="L48" s="134" t="str">
        <f t="shared" si="0"/>
        <v/>
      </c>
      <c r="M48" s="19" t="str">
        <f t="shared" si="6"/>
        <v>--</v>
      </c>
      <c r="N48" s="134" t="str">
        <f t="shared" si="1"/>
        <v/>
      </c>
      <c r="O48" s="106" t="str">
        <f t="shared" si="2"/>
        <v>--</v>
      </c>
      <c r="P48" s="134" t="str">
        <f t="shared" si="3"/>
        <v/>
      </c>
      <c r="Q48" s="70" t="b">
        <f t="shared" si="4"/>
        <v>1</v>
      </c>
      <c r="R48" s="131" t="str">
        <f>IF(Q48,IF(OR(L48&lt;P48,N48&lt;P48),K48,"---"),"Consider ")</f>
        <v>---</v>
      </c>
      <c r="S48" s="131" t="str">
        <f>IF(Q48,IF(OR(L48&lt;P48,N48&lt;P48),M48,"---")," by ")</f>
        <v>---</v>
      </c>
      <c r="T48" s="65" t="str">
        <f>IF(Q48,IF(AND(L48&gt;=P48,N48&gt;=P48),O48,"---"),"constituent ")</f>
        <v>--</v>
      </c>
      <c r="V48" s="12"/>
      <c r="W48" s="6"/>
      <c r="X48" s="6"/>
      <c r="Y48" s="6"/>
      <c r="Z48" s="6"/>
      <c r="AA48" s="6"/>
      <c r="AB48" s="6"/>
    </row>
    <row r="49" spans="1:28" ht="13.5" thickBot="1">
      <c r="B49" s="73" t="s">
        <v>195</v>
      </c>
      <c r="C49" s="37"/>
      <c r="D49" s="55"/>
      <c r="E49" s="55"/>
      <c r="F49" s="71"/>
      <c r="G49" s="189" t="s">
        <v>16</v>
      </c>
      <c r="H49" s="189"/>
      <c r="I49" s="189"/>
      <c r="J49" s="190"/>
      <c r="K49" s="10"/>
      <c r="L49" s="10"/>
      <c r="M49" s="10"/>
      <c r="N49" s="10"/>
      <c r="O49" s="10"/>
      <c r="P49" s="134"/>
      <c r="Q49" s="91" t="s">
        <v>93</v>
      </c>
      <c r="R49" s="92">
        <f>IF($S52,SUM(R22:R48),"Invalid")</f>
        <v>0</v>
      </c>
      <c r="S49" s="92">
        <f>IF($S52,SUM(S22:S48),"Invalid")</f>
        <v>0</v>
      </c>
      <c r="T49" s="93">
        <f>IF($S52,SUM(T22:T48),"Invalid")</f>
        <v>0</v>
      </c>
      <c r="V49" s="6"/>
      <c r="W49" s="6"/>
      <c r="X49" s="6"/>
      <c r="Y49" s="6"/>
      <c r="Z49" s="6"/>
      <c r="AA49" s="6"/>
      <c r="AB49" s="6"/>
    </row>
    <row r="50" spans="1:28" ht="13.5" customHeight="1" thickTop="1">
      <c r="B50" s="38"/>
      <c r="C50" s="6"/>
      <c r="D50" s="156" t="s">
        <v>13</v>
      </c>
      <c r="E50" s="156"/>
      <c r="F50" s="156" t="s">
        <v>15</v>
      </c>
      <c r="G50" s="156">
        <v>1</v>
      </c>
      <c r="H50" s="156">
        <v>2</v>
      </c>
      <c r="I50" s="156">
        <v>3</v>
      </c>
      <c r="J50" s="72">
        <v>4</v>
      </c>
      <c r="K50" s="6"/>
      <c r="L50" s="6"/>
      <c r="M50" s="6"/>
      <c r="N50" s="6"/>
      <c r="O50" s="6"/>
      <c r="P50" s="44"/>
      <c r="Q50" s="191" t="s">
        <v>16</v>
      </c>
      <c r="R50" s="193" t="str">
        <f>IFERROR(IF(0=R49,"",MATCH(R49,R_11values,-1)),"Invalid")</f>
        <v/>
      </c>
      <c r="S50" s="193" t="str">
        <f>IFERROR(IF(0=S49,"",MATCH(S49,CO2values,-1)),"Invalid")</f>
        <v/>
      </c>
      <c r="T50" s="195" t="str">
        <f>IFERROR(IF(0=T49,"",MATCH(T49,NVvalues,-1)),"Invalid")</f>
        <v/>
      </c>
      <c r="V50" s="6"/>
      <c r="W50" s="6"/>
      <c r="X50" s="6"/>
      <c r="Y50" s="6"/>
      <c r="Z50" s="6"/>
      <c r="AA50" s="6"/>
      <c r="AB50" s="6"/>
    </row>
    <row r="51" spans="1:28" ht="13.5" thickBot="1">
      <c r="B51" s="38"/>
      <c r="C51" s="6"/>
      <c r="D51" s="160" t="str">
        <f>C15</f>
        <v>Number/NameS1</v>
      </c>
      <c r="E51" s="160"/>
      <c r="F51" s="160" t="s">
        <v>112</v>
      </c>
      <c r="G51" s="158" t="str">
        <f>IF($S52,IF(R50=G50,M15,""),"Invalid")</f>
        <v/>
      </c>
      <c r="H51" s="158" t="str">
        <f>IF($S52,IF(R50=H50,M15,""),"Invalid")</f>
        <v/>
      </c>
      <c r="I51" s="158" t="str">
        <f>IF($S52,IF(R50=I50,M15,""),"Invalid")</f>
        <v/>
      </c>
      <c r="J51" s="65" t="str">
        <f>IF($S52,IF(R50=J50,M15,""),"Invalid")</f>
        <v/>
      </c>
      <c r="K51" s="44"/>
      <c r="L51" s="44"/>
      <c r="M51" s="44"/>
      <c r="N51" s="44"/>
      <c r="O51" s="44"/>
      <c r="P51" s="44"/>
      <c r="Q51" s="192"/>
      <c r="R51" s="194"/>
      <c r="S51" s="194"/>
      <c r="T51" s="196"/>
      <c r="V51" s="6"/>
      <c r="W51" s="6"/>
      <c r="X51" s="6"/>
      <c r="Y51" s="6"/>
      <c r="Z51" s="6"/>
      <c r="AA51" s="6"/>
      <c r="AB51" s="6"/>
    </row>
    <row r="52" spans="1:28">
      <c r="B52" s="38"/>
      <c r="C52" s="6"/>
      <c r="D52" s="6"/>
      <c r="E52" s="6"/>
      <c r="F52" s="160" t="s">
        <v>113</v>
      </c>
      <c r="G52" s="158" t="str">
        <f>IF($S52,IF(S50=G50,M15,""),"Invalid")</f>
        <v/>
      </c>
      <c r="H52" s="158" t="str">
        <f>IF($S52,IF(S50=H50,M15,""),"Invalid")</f>
        <v/>
      </c>
      <c r="I52" s="158" t="str">
        <f>IF($S52,IF(S50=I50,M15,""),"Invalid")</f>
        <v/>
      </c>
      <c r="J52" s="65" t="str">
        <f>IF($S52,IF(S50=J50,M15,""),"Invalid")</f>
        <v/>
      </c>
      <c r="K52" s="44"/>
      <c r="L52" s="44"/>
      <c r="M52" s="44"/>
      <c r="N52" s="44"/>
      <c r="O52" s="44"/>
      <c r="P52" s="44"/>
      <c r="Q52" s="44"/>
      <c r="R52" s="66" t="s">
        <v>127</v>
      </c>
      <c r="S52" t="b">
        <f>AND(Q21:Q48)</f>
        <v>1</v>
      </c>
      <c r="T52" s="44"/>
      <c r="V52" s="6"/>
      <c r="W52" s="6"/>
      <c r="X52" s="6"/>
      <c r="Y52" s="6"/>
      <c r="Z52" s="6"/>
      <c r="AA52" s="6"/>
      <c r="AB52" s="6"/>
    </row>
    <row r="53" spans="1:28">
      <c r="B53" s="38"/>
      <c r="C53" s="4"/>
      <c r="D53" s="4"/>
      <c r="E53" s="4"/>
      <c r="F53" s="157" t="s">
        <v>116</v>
      </c>
      <c r="G53" s="155" t="str">
        <f>IF($S52,IF(T50=G50,M15,""),"Invalid")</f>
        <v/>
      </c>
      <c r="H53" s="155" t="str">
        <f>IF($S52,IF(T50=H50,M15,""),"Invalid")</f>
        <v/>
      </c>
      <c r="I53" s="155" t="str">
        <f>IF($S52,IF(T50=I50,M15,""),"Invalid")</f>
        <v/>
      </c>
      <c r="J53" s="94" t="str">
        <f>IF($S52,IF(T50=J50,M15,""),"Invalid")</f>
        <v/>
      </c>
    </row>
    <row r="54" spans="1:28" ht="13.5" thickBot="1">
      <c r="B54" s="38"/>
      <c r="C54" s="4"/>
      <c r="D54" s="4"/>
      <c r="E54" s="4"/>
      <c r="F54" s="157" t="s">
        <v>93</v>
      </c>
      <c r="G54" s="98">
        <f>IF($S52,SUM(G51:G53),"Invalid")</f>
        <v>0</v>
      </c>
      <c r="H54" s="98">
        <f>IF($S52,SUM(H51:H53),"Invalid")</f>
        <v>0</v>
      </c>
      <c r="I54" s="98">
        <f>IF($S52,SUM(I51:I53),"Invalid")</f>
        <v>0</v>
      </c>
      <c r="J54" s="99">
        <f>IF($S52,SUM(J51:J53),"Invalid")</f>
        <v>0</v>
      </c>
      <c r="L54" s="61"/>
    </row>
    <row r="55" spans="1:28" ht="13.5" thickTop="1">
      <c r="B55" s="38"/>
      <c r="C55" s="4"/>
      <c r="D55" s="4"/>
      <c r="E55" s="4"/>
      <c r="F55" s="157" t="s">
        <v>14</v>
      </c>
      <c r="G55" s="159" t="str">
        <f>IFERROR(IF(G54&gt;0,INDEX(LGletters,MATCH((G54),LGvalues,-1)),""),"Invalid")</f>
        <v/>
      </c>
      <c r="H55" s="159" t="str">
        <f>IFERROR(IF(H54&gt;0,INDEX(LGletters,MATCH((H54),LGvalues,-1)),""),"Invalid")</f>
        <v/>
      </c>
      <c r="I55" s="159" t="str">
        <f>IFERROR(IF(I54&gt;0,INDEX(LGletters,MATCH((I54),LGvalues,-1)),""),"Invalid")</f>
        <v/>
      </c>
      <c r="J55" s="56" t="str">
        <f>IFERROR(IF(J54&gt;0,INDEX(LGletters,MATCH((J54),LGvalues,-1)),""),"Invalid")</f>
        <v/>
      </c>
      <c r="L55" s="103"/>
    </row>
    <row r="56" spans="1:28">
      <c r="B56" s="38"/>
      <c r="C56" s="4"/>
      <c r="D56" s="4"/>
      <c r="E56" s="4"/>
      <c r="F56" s="157" t="s">
        <v>23</v>
      </c>
      <c r="G56" s="155" t="str">
        <f>IFERROR(IF(G55="","",ROMAN(INDEX(Rindices, G50,FIND(UPPER(G55),"ABCDEF")))),"Invalid")</f>
        <v/>
      </c>
      <c r="H56" s="155" t="str">
        <f>IFERROR(IF(H55="","",ROMAN(INDEX(Rindices, H50,FIND(UPPER(H55),"ABCDEF")))),"Invalid")</f>
        <v/>
      </c>
      <c r="I56" s="155" t="str">
        <f>IFERROR(IF(I55="","",ROMAN(INDEX(Rindices, I50,FIND(UPPER(I55),"ABCDEF")))),"Invalid")</f>
        <v/>
      </c>
      <c r="J56" s="94" t="str">
        <f>IFERROR(IF(J55="","",ROMAN(INDEX(Rindices, J50,FIND(UPPER(J55),"ABCDEF")))),"Invalid")</f>
        <v/>
      </c>
      <c r="L56" s="61"/>
    </row>
    <row r="57" spans="1:28" ht="13.5" thickBot="1">
      <c r="B57" s="40"/>
      <c r="C57" s="32"/>
      <c r="D57" s="32"/>
      <c r="E57" s="32"/>
      <c r="F57" s="41" t="s">
        <v>12</v>
      </c>
      <c r="G57" s="59" t="str">
        <f>IF($S52,IFERROR(CHOOSE(IFERROR(IF(G55="","",INDEX(Rindices, G50,FIND(UPPER(G55),"ABCDEF"))),"Invalid"),"Very Low","Low","Medium","High","Very High"),""),"Invalid")</f>
        <v/>
      </c>
      <c r="H57" s="59" t="str">
        <f>IF($S52,IFERROR(CHOOSE(IFERROR(IF(H55="","",INDEX(Rindices, H50,FIND(UPPER(H55),"ABCDEF"))),"Invalid"),"Very Low","Low","Medium","High","Very High"),""),"Invalid")</f>
        <v/>
      </c>
      <c r="I57" s="59" t="str">
        <f>IF($S52,IFERROR(CHOOSE(IFERROR(IF(I55="","",INDEX(Rindices, I50,FIND(UPPER(I55),"ABCDEF"))),"Invalid"),"Very Low","Low","Medium","High","Very High"),""),"Invalid")</f>
        <v/>
      </c>
      <c r="J57" s="60" t="str">
        <f>IF($S52,IFERROR(CHOOSE(IFERROR(IF(J55="","",INDEX(Rindices, J50,FIND(UPPER(J55),"ABCDEF"))),"Invalid"),"Very Low","Low","Medium","High","Very High"),""),"Invalid")</f>
        <v/>
      </c>
    </row>
    <row r="58" spans="1:28">
      <c r="A58" s="4"/>
      <c r="B58" s="4"/>
      <c r="C58" s="4"/>
      <c r="D58" s="4"/>
      <c r="E58" s="4"/>
      <c r="F58" s="130"/>
      <c r="G58" s="134"/>
      <c r="H58" s="134"/>
      <c r="I58" s="134"/>
      <c r="J58" s="134"/>
    </row>
    <row r="59" spans="1:28" ht="37.5" customHeight="1" thickBot="1">
      <c r="A59" s="4"/>
      <c r="B59" s="197" t="s">
        <v>202</v>
      </c>
      <c r="C59" s="197"/>
      <c r="D59" s="197"/>
      <c r="E59" s="197"/>
      <c r="F59" s="197"/>
      <c r="G59" s="197"/>
      <c r="H59" s="197"/>
      <c r="I59" s="197"/>
      <c r="J59" s="197"/>
      <c r="K59" s="197"/>
      <c r="L59" s="197"/>
      <c r="M59" s="197"/>
      <c r="N59" s="197"/>
      <c r="O59" s="197"/>
    </row>
    <row r="60" spans="1:28">
      <c r="B60" s="73" t="s">
        <v>196</v>
      </c>
      <c r="C60" s="37"/>
      <c r="D60" s="149" t="s">
        <v>197</v>
      </c>
      <c r="E60" s="150" t="str">
        <f>C15</f>
        <v>Number/NameS1</v>
      </c>
      <c r="F60" s="71"/>
      <c r="G60" s="189" t="s">
        <v>16</v>
      </c>
      <c r="H60" s="189"/>
      <c r="I60" s="189"/>
      <c r="J60" s="190"/>
    </row>
    <row r="61" spans="1:28">
      <c r="B61" s="38"/>
      <c r="C61" s="156" t="s">
        <v>15</v>
      </c>
      <c r="D61" s="4"/>
      <c r="E61" s="156"/>
      <c r="F61" s="4"/>
      <c r="G61" s="156">
        <v>1</v>
      </c>
      <c r="H61" s="156">
        <v>2</v>
      </c>
      <c r="I61" s="156">
        <v>3</v>
      </c>
      <c r="J61" s="72">
        <v>4</v>
      </c>
    </row>
    <row r="62" spans="1:28">
      <c r="B62" s="38"/>
      <c r="C62" s="198" t="s">
        <v>211</v>
      </c>
      <c r="D62" s="198"/>
      <c r="E62" s="198"/>
      <c r="F62" s="198"/>
      <c r="G62" s="11"/>
      <c r="H62" s="11"/>
      <c r="I62" s="11"/>
      <c r="J62" s="154"/>
    </row>
    <row r="63" spans="1:28">
      <c r="B63" s="38"/>
      <c r="C63" s="198" t="s">
        <v>212</v>
      </c>
      <c r="D63" s="198"/>
      <c r="E63" s="198"/>
      <c r="F63" s="198"/>
      <c r="G63" s="11"/>
      <c r="H63" s="11"/>
      <c r="I63" s="11"/>
      <c r="J63" s="154"/>
    </row>
    <row r="64" spans="1:28">
      <c r="B64" s="38"/>
      <c r="C64" s="198" t="s">
        <v>213</v>
      </c>
      <c r="D64" s="198"/>
      <c r="E64" s="198"/>
      <c r="F64" s="198"/>
      <c r="G64" s="11"/>
      <c r="H64" s="11"/>
      <c r="I64" s="11"/>
      <c r="J64" s="154"/>
    </row>
    <row r="65" spans="2:10">
      <c r="B65" s="38"/>
      <c r="C65" s="198" t="s">
        <v>214</v>
      </c>
      <c r="D65" s="198"/>
      <c r="E65" s="198"/>
      <c r="F65" s="198"/>
      <c r="G65" s="11"/>
      <c r="H65" s="11"/>
      <c r="I65" s="11"/>
      <c r="J65" s="154"/>
    </row>
    <row r="66" spans="2:10">
      <c r="B66" s="38"/>
      <c r="C66" s="198" t="s">
        <v>215</v>
      </c>
      <c r="D66" s="198"/>
      <c r="E66" s="198"/>
      <c r="F66" s="198"/>
      <c r="G66" s="11"/>
      <c r="H66" s="11"/>
      <c r="I66" s="11"/>
      <c r="J66" s="154"/>
    </row>
    <row r="67" spans="2:10">
      <c r="B67" s="38"/>
      <c r="C67" s="198" t="s">
        <v>216</v>
      </c>
      <c r="D67" s="198"/>
      <c r="E67" s="198"/>
      <c r="F67" s="198"/>
      <c r="G67" s="11"/>
      <c r="H67" s="11"/>
      <c r="I67" s="11"/>
      <c r="J67" s="154"/>
    </row>
    <row r="68" spans="2:10">
      <c r="B68" s="38"/>
      <c r="C68" s="198" t="s">
        <v>217</v>
      </c>
      <c r="D68" s="198"/>
      <c r="E68" s="198"/>
      <c r="F68" s="198"/>
      <c r="G68" s="11"/>
      <c r="H68" s="11"/>
      <c r="I68" s="11"/>
      <c r="J68" s="154"/>
    </row>
    <row r="69" spans="2:10">
      <c r="B69" s="38"/>
      <c r="C69" s="198" t="s">
        <v>218</v>
      </c>
      <c r="D69" s="198"/>
      <c r="E69" s="198"/>
      <c r="F69" s="198"/>
      <c r="G69" s="11"/>
      <c r="H69" s="11"/>
      <c r="I69" s="11"/>
      <c r="J69" s="154"/>
    </row>
    <row r="70" spans="2:10">
      <c r="B70" s="38"/>
      <c r="C70" s="198" t="s">
        <v>219</v>
      </c>
      <c r="D70" s="198"/>
      <c r="E70" s="198"/>
      <c r="F70" s="198"/>
      <c r="G70" s="11"/>
      <c r="H70" s="11"/>
      <c r="I70" s="11"/>
      <c r="J70" s="154"/>
    </row>
    <row r="71" spans="2:10">
      <c r="B71" s="38"/>
      <c r="C71" s="198" t="s">
        <v>220</v>
      </c>
      <c r="D71" s="198"/>
      <c r="E71" s="198"/>
      <c r="F71" s="198"/>
      <c r="G71" s="11"/>
      <c r="H71" s="11"/>
      <c r="I71" s="11"/>
      <c r="J71" s="154"/>
    </row>
    <row r="72" spans="2:10" ht="13.5" thickBot="1">
      <c r="B72" s="38"/>
      <c r="C72" s="4"/>
      <c r="D72" s="4"/>
      <c r="E72" s="4"/>
      <c r="F72" s="157" t="s">
        <v>93</v>
      </c>
      <c r="G72" s="98">
        <f>SUM(G62:G71)</f>
        <v>0</v>
      </c>
      <c r="H72" s="98">
        <f>SUM(H62:H71)</f>
        <v>0</v>
      </c>
      <c r="I72" s="98">
        <f>SUM(I62:I71)</f>
        <v>0</v>
      </c>
      <c r="J72" s="99">
        <f>SUM(J62:J71)</f>
        <v>0</v>
      </c>
    </row>
    <row r="73" spans="2:10" ht="13.5" thickTop="1">
      <c r="B73" s="38"/>
      <c r="C73" s="4"/>
      <c r="D73" s="4"/>
      <c r="E73" s="4"/>
      <c r="F73" s="157" t="s">
        <v>14</v>
      </c>
      <c r="G73" s="159" t="str">
        <f>IFERROR(IF(G72&gt;0,INDEX(LGletters,MATCH((G72),LGvalues,-1)),""),"Invalid")</f>
        <v/>
      </c>
      <c r="H73" s="159" t="str">
        <f>IFERROR(IF(H72&gt;0,INDEX(LGletters,MATCH((H72),LGvalues,-1)),""),"Invalid")</f>
        <v/>
      </c>
      <c r="I73" s="159" t="str">
        <f>IFERROR(IF(I72&gt;0,INDEX(LGletters,MATCH((I72),LGvalues,-1)),""),"Invalid")</f>
        <v/>
      </c>
      <c r="J73" s="56" t="str">
        <f>IFERROR(IF(J72&gt;0,INDEX(LGletters,MATCH((J72),LGvalues,-1)),""),"Invalid")</f>
        <v/>
      </c>
    </row>
    <row r="74" spans="2:10">
      <c r="B74" s="38"/>
      <c r="C74" s="4"/>
      <c r="D74" s="4"/>
      <c r="E74" s="4"/>
      <c r="F74" s="157" t="s">
        <v>23</v>
      </c>
      <c r="G74" s="155" t="str">
        <f>IFERROR(IF(G73="","",ROMAN(INDEX(Rindices, G61,FIND(UPPER(G73),"ABCDEF")))),"Invalid")</f>
        <v/>
      </c>
      <c r="H74" s="155" t="str">
        <f>IFERROR(IF(H73="","",ROMAN(INDEX(Rindices, H61,FIND(UPPER(H73),"ABCDEF")))),"Invalid")</f>
        <v/>
      </c>
      <c r="I74" s="155" t="str">
        <f>IFERROR(IF(I73="","",ROMAN(INDEX(Rindices, I61,FIND(UPPER(I73),"ABCDEF")))),"Invalid")</f>
        <v/>
      </c>
      <c r="J74" s="94" t="str">
        <f>IFERROR(IF(J73="","",ROMAN(INDEX(Rindices, J61,FIND(UPPER(J73),"ABCDEF")))),"Invalid")</f>
        <v/>
      </c>
    </row>
    <row r="75" spans="2:10" ht="13.5" thickBot="1">
      <c r="B75" s="40"/>
      <c r="C75" s="32"/>
      <c r="D75" s="32"/>
      <c r="E75" s="32"/>
      <c r="F75" s="41" t="s">
        <v>12</v>
      </c>
      <c r="G75" s="59" t="str">
        <f>IFERROR(CHOOSE(IFERROR(IF(G73="","",INDEX(Rindices, G61,FIND(UPPER(G73),"ABCDEF"))),"Invalid"),"Very Low","Low","Medium","High","Very High"),"")</f>
        <v/>
      </c>
      <c r="H75" s="59" t="str">
        <f>IFERROR(CHOOSE(IFERROR(IF(H73="","",INDEX(Rindices, H61,FIND(UPPER(H73),"ABCDEF"))),"Invalid"),"Very Low","Low","Medium","High","Very High"),"")</f>
        <v/>
      </c>
      <c r="I75" s="148" t="s">
        <v>411</v>
      </c>
      <c r="J75" s="60" t="str">
        <f>IFERROR(CHOOSE(IFERROR(IF(J73="","",INDEX(Rindices, J61,FIND(UPPER(J73),"ABCDEF"))),"Invalid"),"Very Low","Low","Medium","High","Very High"),"")</f>
        <v/>
      </c>
    </row>
    <row r="76" spans="2:10" ht="13.5" thickBot="1">
      <c r="B76" s="4"/>
      <c r="C76" s="4"/>
      <c r="D76" s="4"/>
      <c r="E76" s="4"/>
      <c r="F76" s="130"/>
      <c r="G76" s="134"/>
      <c r="H76" s="134"/>
      <c r="I76" s="134"/>
      <c r="J76" s="134"/>
    </row>
    <row r="77" spans="2:10">
      <c r="B77" s="73" t="s">
        <v>198</v>
      </c>
      <c r="C77" s="37"/>
      <c r="D77" s="149" t="s">
        <v>197</v>
      </c>
      <c r="E77" s="150" t="str">
        <f>C15</f>
        <v>Number/NameS1</v>
      </c>
      <c r="F77" s="71"/>
      <c r="G77" s="189" t="s">
        <v>16</v>
      </c>
      <c r="H77" s="189"/>
      <c r="I77" s="189"/>
      <c r="J77" s="190"/>
    </row>
    <row r="78" spans="2:10">
      <c r="B78" s="38"/>
      <c r="C78" s="156" t="s">
        <v>15</v>
      </c>
      <c r="D78" s="4"/>
      <c r="E78" s="156"/>
      <c r="F78" s="4"/>
      <c r="G78" s="156">
        <v>1</v>
      </c>
      <c r="H78" s="156">
        <v>2</v>
      </c>
      <c r="I78" s="156">
        <v>3</v>
      </c>
      <c r="J78" s="72">
        <v>4</v>
      </c>
    </row>
    <row r="79" spans="2:10">
      <c r="B79" s="38"/>
      <c r="C79" s="199" t="s">
        <v>221</v>
      </c>
      <c r="D79" s="199"/>
      <c r="E79" s="199"/>
      <c r="F79" s="199"/>
      <c r="G79" s="156"/>
      <c r="H79" s="156"/>
      <c r="I79" s="156"/>
      <c r="J79" s="72"/>
    </row>
    <row r="80" spans="2:10">
      <c r="B80" s="38"/>
      <c r="C80" s="199" t="s">
        <v>222</v>
      </c>
      <c r="D80" s="199"/>
      <c r="E80" s="199"/>
      <c r="F80" s="199"/>
      <c r="G80" s="156"/>
      <c r="H80" s="156"/>
      <c r="I80" s="156"/>
      <c r="J80" s="72"/>
    </row>
    <row r="81" spans="1:20">
      <c r="B81" s="38"/>
      <c r="C81" s="199" t="s">
        <v>223</v>
      </c>
      <c r="D81" s="199"/>
      <c r="E81" s="199"/>
      <c r="F81" s="199"/>
      <c r="G81" s="156"/>
      <c r="H81" s="156"/>
      <c r="I81" s="156"/>
      <c r="J81" s="72"/>
    </row>
    <row r="82" spans="1:20">
      <c r="B82" s="38"/>
      <c r="C82" s="199" t="s">
        <v>224</v>
      </c>
      <c r="D82" s="199"/>
      <c r="E82" s="199"/>
      <c r="F82" s="199"/>
      <c r="G82" s="156"/>
      <c r="H82" s="156"/>
      <c r="I82" s="156"/>
      <c r="J82" s="72"/>
    </row>
    <row r="83" spans="1:20">
      <c r="B83" s="38"/>
      <c r="C83" s="199" t="s">
        <v>225</v>
      </c>
      <c r="D83" s="199"/>
      <c r="E83" s="199"/>
      <c r="F83" s="199"/>
      <c r="G83" s="156"/>
      <c r="H83" s="156"/>
      <c r="I83" s="156"/>
      <c r="J83" s="72"/>
    </row>
    <row r="84" spans="1:20">
      <c r="B84" s="38"/>
      <c r="C84" s="199" t="s">
        <v>226</v>
      </c>
      <c r="D84" s="199"/>
      <c r="E84" s="199"/>
      <c r="F84" s="199"/>
      <c r="G84" s="156"/>
      <c r="H84" s="156"/>
      <c r="I84" s="156"/>
      <c r="J84" s="72"/>
    </row>
    <row r="85" spans="1:20">
      <c r="B85" s="38"/>
      <c r="C85" s="199" t="s">
        <v>227</v>
      </c>
      <c r="D85" s="199"/>
      <c r="E85" s="199"/>
      <c r="F85" s="199"/>
      <c r="G85" s="156"/>
      <c r="H85" s="156"/>
      <c r="I85" s="156"/>
      <c r="J85" s="72"/>
    </row>
    <row r="86" spans="1:20">
      <c r="B86" s="38"/>
      <c r="C86" s="199" t="s">
        <v>228</v>
      </c>
      <c r="D86" s="199"/>
      <c r="E86" s="199"/>
      <c r="F86" s="199"/>
      <c r="G86" s="156"/>
      <c r="H86" s="156"/>
      <c r="I86" s="156"/>
      <c r="J86" s="72"/>
    </row>
    <row r="87" spans="1:20">
      <c r="B87" s="38"/>
      <c r="C87" s="199" t="s">
        <v>229</v>
      </c>
      <c r="D87" s="199"/>
      <c r="E87" s="199"/>
      <c r="F87" s="199"/>
      <c r="G87" s="156"/>
      <c r="H87" s="156"/>
      <c r="I87" s="156"/>
      <c r="J87" s="72"/>
    </row>
    <row r="88" spans="1:20">
      <c r="B88" s="38"/>
      <c r="C88" s="199" t="s">
        <v>230</v>
      </c>
      <c r="D88" s="199"/>
      <c r="E88" s="199"/>
      <c r="F88" s="199"/>
      <c r="G88" s="158"/>
      <c r="H88" s="158"/>
      <c r="I88" s="158"/>
      <c r="J88" s="65"/>
    </row>
    <row r="89" spans="1:20" ht="13.5" thickBot="1">
      <c r="B89" s="38"/>
      <c r="C89" s="4"/>
      <c r="D89" s="4"/>
      <c r="E89" s="4"/>
      <c r="F89" s="157" t="s">
        <v>93</v>
      </c>
      <c r="G89" s="98">
        <f>SUM(G79:G88)</f>
        <v>0</v>
      </c>
      <c r="H89" s="98">
        <f>SUM(H79:H88)</f>
        <v>0</v>
      </c>
      <c r="I89" s="98">
        <f>SUM(I79:I88)</f>
        <v>0</v>
      </c>
      <c r="J89" s="99">
        <f>SUM(J79:J88)</f>
        <v>0</v>
      </c>
    </row>
    <row r="90" spans="1:20" ht="13.5" thickTop="1">
      <c r="B90" s="38"/>
      <c r="C90" s="4"/>
      <c r="D90" s="4"/>
      <c r="E90" s="4"/>
      <c r="F90" s="157" t="s">
        <v>14</v>
      </c>
      <c r="G90" s="159" t="str">
        <f>IFERROR(IF(G89&gt;0,INDEX(LGletters,MATCH((G89),LGvalues,-1)),""),"Invalid")</f>
        <v/>
      </c>
      <c r="H90" s="159" t="str">
        <f>IFERROR(IF(H89&gt;0,INDEX(LGletters,MATCH((H89),LGvalues,-1)),""),"Invalid")</f>
        <v/>
      </c>
      <c r="I90" s="159" t="str">
        <f>IFERROR(IF(I89&gt;0,INDEX(LGletters,MATCH((I89),LGvalues,-1)),""),"Invalid")</f>
        <v/>
      </c>
      <c r="J90" s="56" t="str">
        <f>IFERROR(IF(J89&gt;0,INDEX(LGletters,MATCH((J89),LGvalues,-1)),""),"Invalid")</f>
        <v/>
      </c>
    </row>
    <row r="91" spans="1:20">
      <c r="B91" s="38"/>
      <c r="C91" s="4"/>
      <c r="D91" s="4"/>
      <c r="E91" s="4"/>
      <c r="F91" s="157" t="s">
        <v>23</v>
      </c>
      <c r="G91" s="155" t="str">
        <f>IFERROR(IF(G90="","",ROMAN(INDEX(Rindices, G78,FIND(UPPER(G90),"ABCDEF")))),"Invalid")</f>
        <v/>
      </c>
      <c r="H91" s="155" t="str">
        <f>IFERROR(IF(H90="","",ROMAN(INDEX(Rindices, H78,FIND(UPPER(H90),"ABCDEF")))),"Invalid")</f>
        <v/>
      </c>
      <c r="I91" s="155" t="str">
        <f>IFERROR(IF(I90="","",ROMAN(INDEX(Rindices, I78,FIND(UPPER(I90),"ABCDEF")))),"Invalid")</f>
        <v/>
      </c>
      <c r="J91" s="94" t="str">
        <f>IFERROR(IF(J90="","",ROMAN(INDEX(Rindices, J78,FIND(UPPER(J90),"ABCDEF")))),"Invalid")</f>
        <v/>
      </c>
    </row>
    <row r="92" spans="1:20" ht="13.5" thickBot="1">
      <c r="B92" s="40"/>
      <c r="C92" s="32"/>
      <c r="D92" s="32"/>
      <c r="E92" s="32"/>
      <c r="F92" s="41" t="s">
        <v>12</v>
      </c>
      <c r="G92" s="59" t="str">
        <f>IFERROR(CHOOSE(IFERROR(IF(G90="","",INDEX(Rindices, G78,FIND(UPPER(G90),"ABCDEF"))),"Invalid"),"Very Low","Low","Medium","High","Very High"),"")</f>
        <v/>
      </c>
      <c r="H92" s="59" t="str">
        <f>IFERROR(CHOOSE(IFERROR(IF(H90="","",INDEX(Rindices, H78,FIND(UPPER(H90),"ABCDEF"))),"Invalid"),"Very Low","Low","Medium","High","Very High"),"")</f>
        <v/>
      </c>
      <c r="I92" s="59" t="str">
        <f>IFERROR(CHOOSE(IFERROR(IF(I90="","",INDEX(Rindices, I78,FIND(UPPER(I90),"ABCDEF"))),"Invalid"),"Very Low","Low","Medium","High","Very High"),"")</f>
        <v/>
      </c>
      <c r="J92" s="60" t="str">
        <f>IFERROR(CHOOSE(IFERROR(IF(J90="","",INDEX(Rindices, J78,FIND(UPPER(J90),"ABCDEF"))),"Invalid"),"Very Low","Low","Medium","High","Very High"),"")</f>
        <v/>
      </c>
    </row>
    <row r="93" spans="1:20">
      <c r="B93" s="4"/>
      <c r="C93" s="4"/>
      <c r="D93" s="4"/>
      <c r="E93" s="4"/>
      <c r="F93" s="130"/>
      <c r="G93" s="134"/>
      <c r="H93" s="134"/>
      <c r="I93" s="134"/>
      <c r="J93" s="134"/>
    </row>
    <row r="94" spans="1:20">
      <c r="B94" s="4"/>
      <c r="C94" s="4"/>
      <c r="D94" s="4"/>
      <c r="E94" s="4"/>
      <c r="F94" s="130"/>
      <c r="G94" s="134"/>
      <c r="H94" s="134"/>
      <c r="I94" s="134"/>
      <c r="J94" s="134"/>
    </row>
    <row r="95" spans="1:20">
      <c r="A95" s="21"/>
      <c r="B95" s="50"/>
      <c r="C95" s="49"/>
      <c r="D95" s="49"/>
      <c r="E95" s="49"/>
      <c r="F95" s="49"/>
      <c r="G95" s="51"/>
      <c r="H95" s="51"/>
      <c r="I95" s="52"/>
      <c r="J95" s="53"/>
      <c r="K95" s="52"/>
      <c r="L95" s="52"/>
      <c r="M95" s="52"/>
      <c r="N95" s="51"/>
      <c r="O95" s="51"/>
      <c r="P95" s="51"/>
      <c r="Q95" s="54"/>
      <c r="R95" s="54"/>
      <c r="S95" s="54"/>
      <c r="T95" s="54"/>
    </row>
    <row r="96" spans="1:20">
      <c r="B96" s="66" t="s">
        <v>87</v>
      </c>
      <c r="C96" s="76" t="s">
        <v>142</v>
      </c>
      <c r="D96" s="62"/>
      <c r="E96" s="62"/>
      <c r="F96" s="44"/>
      <c r="K96" s="44"/>
      <c r="L96" s="66" t="s">
        <v>88</v>
      </c>
      <c r="M96" s="64"/>
      <c r="N96" s="67" t="s">
        <v>114</v>
      </c>
      <c r="P96" s="44"/>
    </row>
    <row r="97" spans="2:24">
      <c r="B97" s="66"/>
      <c r="C97" s="77" t="s">
        <v>129</v>
      </c>
      <c r="D97" s="77"/>
      <c r="E97" s="77"/>
      <c r="F97" s="77"/>
      <c r="G97" s="77"/>
      <c r="H97" s="77"/>
      <c r="I97" s="78"/>
      <c r="J97" s="79"/>
      <c r="K97" s="80"/>
      <c r="L97" s="77"/>
      <c r="M97" s="77"/>
      <c r="N97" s="77"/>
      <c r="O97" s="77"/>
      <c r="P97" s="77"/>
      <c r="Q97" s="131"/>
      <c r="R97" s="131"/>
      <c r="S97" s="131"/>
      <c r="T97" s="131"/>
    </row>
    <row r="98" spans="2:24">
      <c r="B98" s="66"/>
      <c r="C98" s="77" t="s">
        <v>135</v>
      </c>
      <c r="D98" s="77"/>
      <c r="E98" s="77"/>
      <c r="F98" s="77"/>
      <c r="G98" s="77"/>
      <c r="H98" s="77"/>
      <c r="I98" s="78"/>
      <c r="J98" s="79"/>
      <c r="K98" s="80"/>
      <c r="L98" s="77"/>
      <c r="M98" s="77"/>
      <c r="N98" s="77"/>
      <c r="O98" s="77"/>
      <c r="P98" s="77"/>
      <c r="Q98" s="131"/>
      <c r="R98" s="131"/>
      <c r="S98" s="131"/>
      <c r="T98" s="131"/>
    </row>
    <row r="99" spans="2:24">
      <c r="B99" s="66"/>
      <c r="C99" s="77" t="s">
        <v>136</v>
      </c>
      <c r="D99" s="77"/>
      <c r="E99" s="77"/>
      <c r="F99" s="77"/>
      <c r="G99" s="77"/>
      <c r="H99" s="77"/>
      <c r="I99" s="78"/>
      <c r="J99" s="79"/>
      <c r="K99" s="80"/>
      <c r="L99" s="77"/>
      <c r="M99" s="77"/>
      <c r="N99" s="77"/>
      <c r="O99" s="77"/>
      <c r="P99" s="77"/>
      <c r="Q99" s="131"/>
      <c r="R99" s="131"/>
      <c r="S99" s="131"/>
      <c r="T99" s="131"/>
    </row>
    <row r="100" spans="2:24" ht="13.5" thickBot="1">
      <c r="B100" s="66"/>
      <c r="C100" s="77" t="s">
        <v>137</v>
      </c>
      <c r="D100" s="77"/>
      <c r="E100" s="77"/>
      <c r="F100" s="77"/>
      <c r="G100" s="77"/>
      <c r="H100" s="77"/>
      <c r="I100" s="78"/>
      <c r="J100" s="79"/>
      <c r="K100" s="80"/>
      <c r="L100" s="77"/>
      <c r="M100" s="77"/>
      <c r="N100" s="77"/>
      <c r="O100" s="77"/>
      <c r="P100" s="77"/>
      <c r="Q100" s="131"/>
      <c r="R100" s="131"/>
      <c r="S100" s="131"/>
      <c r="T100" s="131"/>
    </row>
    <row r="101" spans="2:24">
      <c r="B101" s="66"/>
      <c r="C101" s="44"/>
      <c r="D101" s="44"/>
      <c r="E101" s="44"/>
      <c r="F101" s="44"/>
      <c r="G101" s="44"/>
      <c r="H101" s="181" t="s">
        <v>139</v>
      </c>
      <c r="I101" s="181"/>
      <c r="J101" s="120"/>
      <c r="K101" s="67"/>
      <c r="L101" s="44"/>
      <c r="M101" s="44"/>
      <c r="N101" s="44"/>
      <c r="O101" s="44"/>
      <c r="P101" s="44"/>
      <c r="Q101" s="177" t="s">
        <v>89</v>
      </c>
      <c r="R101" s="178"/>
      <c r="S101" s="178"/>
      <c r="T101" s="179"/>
    </row>
    <row r="102" spans="2:24" ht="38.25">
      <c r="B102" s="68" t="s">
        <v>92</v>
      </c>
      <c r="C102" s="69" t="s">
        <v>34</v>
      </c>
      <c r="D102" s="132" t="s">
        <v>50</v>
      </c>
      <c r="E102" s="132" t="s">
        <v>153</v>
      </c>
      <c r="F102" s="132" t="s">
        <v>49</v>
      </c>
      <c r="G102" s="132" t="s">
        <v>48</v>
      </c>
      <c r="H102" s="121" t="s">
        <v>182</v>
      </c>
      <c r="I102" s="132" t="s">
        <v>181</v>
      </c>
      <c r="J102" s="132" t="s">
        <v>73</v>
      </c>
      <c r="K102" s="132" t="s">
        <v>74</v>
      </c>
      <c r="L102" s="132" t="s">
        <v>80</v>
      </c>
      <c r="M102" s="132" t="s">
        <v>75</v>
      </c>
      <c r="N102" s="132" t="s">
        <v>79</v>
      </c>
      <c r="O102" s="132" t="s">
        <v>52</v>
      </c>
      <c r="P102" s="132" t="s">
        <v>81</v>
      </c>
      <c r="Q102" s="105" t="s">
        <v>157</v>
      </c>
      <c r="R102" s="132" t="s">
        <v>74</v>
      </c>
      <c r="S102" s="132" t="s">
        <v>75</v>
      </c>
      <c r="T102" s="46" t="s">
        <v>52</v>
      </c>
    </row>
    <row r="103" spans="2:24" ht="20.100000000000001" customHeight="1">
      <c r="B103" s="85" t="s">
        <v>122</v>
      </c>
      <c r="C103" s="81"/>
      <c r="D103" s="82"/>
      <c r="E103" s="104" t="b">
        <v>0</v>
      </c>
      <c r="F103" s="107"/>
      <c r="G103" s="84"/>
      <c r="H103" s="123" t="s">
        <v>180</v>
      </c>
      <c r="I103" s="62"/>
      <c r="J103" s="63"/>
      <c r="K103" s="19" t="str">
        <f t="shared" ref="K103:K129" si="10">IF($F103*J103&gt;0,$F103*J103,"--")</f>
        <v>--</v>
      </c>
      <c r="L103" s="134" t="str">
        <f>IF(K103&gt;0,IFERROR(MATCH(K103,R_11values,-1),""),"")</f>
        <v/>
      </c>
      <c r="M103" s="22" t="str">
        <f>IF(ISNUMBER($G103),$G103*J103/1000,"")</f>
        <v/>
      </c>
      <c r="N103" s="134" t="str">
        <f xml:space="preserve"> IF(M103&gt;0, IFERROR(MATCH(M103,CO2values,-1),""),"")</f>
        <v/>
      </c>
      <c r="O103" s="106" t="str">
        <f t="shared" ref="O103:O129" si="11">IFERROR(((1000*J103)/(IF(ISNUMBER(I103),I103,CHOOSE(MATCH(H103,ATgroups,0),Acute1,Acute2,Acute3, Chronic1,Chronic2,Chronic3,Chronic4,Empty,"","")))),"--")</f>
        <v>--</v>
      </c>
      <c r="P103" s="134" t="str">
        <f xml:space="preserve"> IF(O103&gt;0, IFERROR(MATCH(O103,NVvalues,-1),""),"")</f>
        <v/>
      </c>
      <c r="Q103" s="70" t="b">
        <f t="shared" ref="Q103:Q129" si="12">OR(J103=0,NOT(E103),I103=0,AND(F103=0,G103=0))</f>
        <v>1</v>
      </c>
      <c r="R103" s="131" t="str">
        <f t="shared" ref="R103:R129" si="13">IF(Q103,IF(OR(L103&lt;P103,N103&lt;P103),K103,"---"),"Consider ")</f>
        <v>---</v>
      </c>
      <c r="S103" s="131" t="str">
        <f t="shared" ref="S103:S129" si="14">IF(Q103,IF(OR(L103&lt;P103,N103&lt;P103),M103,"---")," by ")</f>
        <v>---</v>
      </c>
      <c r="T103" s="65" t="str">
        <f t="shared" ref="T103:T129" si="15">IF(Q103,IF(AND(L103&gt;=P103,N103&gt;=P103),O103,"---"),"constituent ")</f>
        <v>--</v>
      </c>
      <c r="V103" s="36" t="s">
        <v>185</v>
      </c>
      <c r="W103" s="77"/>
    </row>
    <row r="104" spans="2:24" ht="20.100000000000001" customHeight="1">
      <c r="B104" s="86"/>
      <c r="C104" s="81"/>
      <c r="D104" s="87"/>
      <c r="E104" s="104" t="b">
        <v>0</v>
      </c>
      <c r="F104" s="108"/>
      <c r="G104" s="88"/>
      <c r="H104" s="123" t="s">
        <v>180</v>
      </c>
      <c r="I104" s="62"/>
      <c r="J104" s="89"/>
      <c r="K104" s="19" t="str">
        <f t="shared" si="10"/>
        <v>--</v>
      </c>
      <c r="L104" s="134"/>
      <c r="M104" s="19" t="str">
        <f t="shared" ref="M104:M129" si="16">IF($G104*J104&gt;0,$G104*J104/1000,"--")</f>
        <v>--</v>
      </c>
      <c r="N104" s="134"/>
      <c r="O104" s="106" t="str">
        <f t="shared" si="11"/>
        <v>--</v>
      </c>
      <c r="P104" s="134"/>
      <c r="Q104" s="70" t="b">
        <f t="shared" si="12"/>
        <v>1</v>
      </c>
      <c r="R104" s="131" t="str">
        <f t="shared" si="13"/>
        <v>---</v>
      </c>
      <c r="S104" s="131" t="str">
        <f t="shared" si="14"/>
        <v>---</v>
      </c>
      <c r="T104" s="65" t="str">
        <f t="shared" si="15"/>
        <v>--</v>
      </c>
      <c r="W104" s="186" t="s">
        <v>186</v>
      </c>
    </row>
    <row r="105" spans="2:24" ht="20.100000000000001" customHeight="1">
      <c r="B105" s="86"/>
      <c r="C105" s="81"/>
      <c r="D105" s="87"/>
      <c r="E105" s="104" t="b">
        <v>0</v>
      </c>
      <c r="F105" s="108"/>
      <c r="G105" s="88"/>
      <c r="H105" s="123" t="s">
        <v>180</v>
      </c>
      <c r="I105" s="62"/>
      <c r="J105" s="89"/>
      <c r="K105" s="19" t="str">
        <f t="shared" si="10"/>
        <v>--</v>
      </c>
      <c r="L105" s="134"/>
      <c r="M105" s="19" t="str">
        <f t="shared" si="16"/>
        <v>--</v>
      </c>
      <c r="N105" s="134"/>
      <c r="O105" s="106" t="str">
        <f t="shared" si="11"/>
        <v>--</v>
      </c>
      <c r="P105" s="134"/>
      <c r="Q105" s="70" t="b">
        <f t="shared" si="12"/>
        <v>1</v>
      </c>
      <c r="R105" s="131" t="str">
        <f t="shared" si="13"/>
        <v>---</v>
      </c>
      <c r="S105" s="131" t="str">
        <f t="shared" si="14"/>
        <v>---</v>
      </c>
      <c r="T105" s="65" t="str">
        <f t="shared" si="15"/>
        <v>--</v>
      </c>
      <c r="V105" t="s">
        <v>184</v>
      </c>
      <c r="W105" s="186"/>
      <c r="X105" s="133" t="s">
        <v>187</v>
      </c>
    </row>
    <row r="106" spans="2:24" ht="20.100000000000001" customHeight="1">
      <c r="B106" s="86"/>
      <c r="C106" s="81"/>
      <c r="D106" s="87"/>
      <c r="E106" s="104" t="b">
        <v>0</v>
      </c>
      <c r="F106" s="108"/>
      <c r="G106" s="88"/>
      <c r="H106" s="123" t="s">
        <v>180</v>
      </c>
      <c r="I106" s="62"/>
      <c r="J106" s="89"/>
      <c r="K106" s="19" t="str">
        <f t="shared" si="10"/>
        <v>--</v>
      </c>
      <c r="L106" s="134"/>
      <c r="M106" s="19" t="str">
        <f t="shared" si="16"/>
        <v>--</v>
      </c>
      <c r="N106" s="134"/>
      <c r="O106" s="106" t="str">
        <f t="shared" si="11"/>
        <v>--</v>
      </c>
      <c r="P106" s="134"/>
      <c r="Q106" s="70" t="b">
        <f t="shared" si="12"/>
        <v>1</v>
      </c>
      <c r="R106" s="131" t="str">
        <f t="shared" si="13"/>
        <v>---</v>
      </c>
      <c r="S106" s="131" t="str">
        <f t="shared" si="14"/>
        <v>---</v>
      </c>
      <c r="T106" s="65" t="str">
        <f t="shared" si="15"/>
        <v>--</v>
      </c>
      <c r="V106" s="77"/>
      <c r="W106" s="124"/>
      <c r="X106">
        <f>W103*W106</f>
        <v>0</v>
      </c>
    </row>
    <row r="107" spans="2:24" ht="20.100000000000001" customHeight="1">
      <c r="B107" s="86"/>
      <c r="C107" s="81"/>
      <c r="D107" s="87"/>
      <c r="E107" s="104" t="b">
        <v>0</v>
      </c>
      <c r="F107" s="108"/>
      <c r="G107" s="88"/>
      <c r="H107" s="123" t="s">
        <v>180</v>
      </c>
      <c r="I107" s="62"/>
      <c r="J107" s="89"/>
      <c r="K107" s="19" t="str">
        <f t="shared" si="10"/>
        <v>--</v>
      </c>
      <c r="L107" s="134"/>
      <c r="M107" s="19" t="str">
        <f t="shared" si="16"/>
        <v>--</v>
      </c>
      <c r="N107" s="134"/>
      <c r="O107" s="106" t="str">
        <f t="shared" si="11"/>
        <v>--</v>
      </c>
      <c r="P107" s="134"/>
      <c r="Q107" s="70" t="b">
        <f t="shared" si="12"/>
        <v>1</v>
      </c>
      <c r="R107" s="131" t="str">
        <f t="shared" si="13"/>
        <v>---</v>
      </c>
      <c r="S107" s="131" t="str">
        <f t="shared" si="14"/>
        <v>---</v>
      </c>
      <c r="T107" s="65" t="str">
        <f t="shared" si="15"/>
        <v>--</v>
      </c>
      <c r="V107" s="77"/>
      <c r="W107" s="124"/>
      <c r="X107">
        <f>W103*W107</f>
        <v>0</v>
      </c>
    </row>
    <row r="108" spans="2:24" ht="20.100000000000001" customHeight="1">
      <c r="B108" s="86"/>
      <c r="C108" s="81"/>
      <c r="D108" s="87"/>
      <c r="E108" s="104" t="b">
        <v>0</v>
      </c>
      <c r="F108" s="108"/>
      <c r="G108" s="88"/>
      <c r="H108" s="123" t="s">
        <v>180</v>
      </c>
      <c r="I108" s="62"/>
      <c r="J108" s="89"/>
      <c r="K108" s="19" t="str">
        <f t="shared" si="10"/>
        <v>--</v>
      </c>
      <c r="L108" s="134"/>
      <c r="M108" s="19" t="str">
        <f t="shared" si="16"/>
        <v>--</v>
      </c>
      <c r="N108" s="134"/>
      <c r="O108" s="106" t="str">
        <f t="shared" si="11"/>
        <v>--</v>
      </c>
      <c r="P108" s="134"/>
      <c r="Q108" s="70" t="b">
        <f t="shared" si="12"/>
        <v>1</v>
      </c>
      <c r="R108" s="131" t="str">
        <f t="shared" si="13"/>
        <v>---</v>
      </c>
      <c r="S108" s="131" t="str">
        <f t="shared" si="14"/>
        <v>---</v>
      </c>
      <c r="T108" s="65" t="str">
        <f t="shared" si="15"/>
        <v>--</v>
      </c>
      <c r="V108" s="77"/>
      <c r="W108" s="124"/>
      <c r="X108">
        <f>W103*W108</f>
        <v>0</v>
      </c>
    </row>
    <row r="109" spans="2:24" ht="20.100000000000001" customHeight="1">
      <c r="B109" s="86"/>
      <c r="C109" s="81"/>
      <c r="D109" s="87"/>
      <c r="E109" s="104" t="b">
        <v>0</v>
      </c>
      <c r="F109" s="108"/>
      <c r="G109" s="88"/>
      <c r="H109" s="123" t="s">
        <v>180</v>
      </c>
      <c r="I109" s="62"/>
      <c r="J109" s="89"/>
      <c r="K109" s="19" t="str">
        <f t="shared" si="10"/>
        <v>--</v>
      </c>
      <c r="L109" s="134"/>
      <c r="M109" s="19" t="str">
        <f t="shared" si="16"/>
        <v>--</v>
      </c>
      <c r="N109" s="134"/>
      <c r="O109" s="106" t="str">
        <f t="shared" si="11"/>
        <v>--</v>
      </c>
      <c r="P109" s="134"/>
      <c r="Q109" s="70" t="b">
        <f t="shared" si="12"/>
        <v>1</v>
      </c>
      <c r="R109" s="131" t="str">
        <f t="shared" si="13"/>
        <v>---</v>
      </c>
      <c r="S109" s="131" t="str">
        <f t="shared" si="14"/>
        <v>---</v>
      </c>
      <c r="T109" s="65" t="str">
        <f t="shared" si="15"/>
        <v>--</v>
      </c>
      <c r="V109" s="77"/>
      <c r="W109" s="77"/>
      <c r="X109">
        <f>W103*W109</f>
        <v>0</v>
      </c>
    </row>
    <row r="110" spans="2:24" ht="20.100000000000001" customHeight="1">
      <c r="B110" s="86"/>
      <c r="C110" s="81"/>
      <c r="D110" s="87"/>
      <c r="E110" s="104" t="b">
        <v>0</v>
      </c>
      <c r="F110" s="108"/>
      <c r="G110" s="88"/>
      <c r="H110" s="123" t="s">
        <v>180</v>
      </c>
      <c r="I110" s="62"/>
      <c r="J110" s="89"/>
      <c r="K110" s="19" t="str">
        <f t="shared" si="10"/>
        <v>--</v>
      </c>
      <c r="L110" s="134"/>
      <c r="M110" s="19" t="str">
        <f t="shared" si="16"/>
        <v>--</v>
      </c>
      <c r="N110" s="134"/>
      <c r="O110" s="106" t="str">
        <f t="shared" si="11"/>
        <v>--</v>
      </c>
      <c r="P110" s="134"/>
      <c r="Q110" s="70" t="b">
        <f t="shared" si="12"/>
        <v>1</v>
      </c>
      <c r="R110" s="131" t="str">
        <f t="shared" si="13"/>
        <v>---</v>
      </c>
      <c r="S110" s="131" t="str">
        <f t="shared" si="14"/>
        <v>---</v>
      </c>
      <c r="T110" s="65" t="str">
        <f t="shared" si="15"/>
        <v>--</v>
      </c>
      <c r="V110" s="77"/>
      <c r="W110" s="77"/>
      <c r="X110">
        <f>W103*W110</f>
        <v>0</v>
      </c>
    </row>
    <row r="111" spans="2:24" ht="20.100000000000001" customHeight="1">
      <c r="B111" s="86"/>
      <c r="C111" s="81"/>
      <c r="D111" s="87"/>
      <c r="E111" s="104" t="b">
        <v>0</v>
      </c>
      <c r="F111" s="108"/>
      <c r="G111" s="88"/>
      <c r="H111" s="123" t="s">
        <v>180</v>
      </c>
      <c r="I111" s="62"/>
      <c r="J111" s="89"/>
      <c r="K111" s="19" t="str">
        <f t="shared" si="10"/>
        <v>--</v>
      </c>
      <c r="L111" s="134"/>
      <c r="M111" s="19" t="str">
        <f t="shared" si="16"/>
        <v>--</v>
      </c>
      <c r="N111" s="134"/>
      <c r="O111" s="106" t="str">
        <f t="shared" si="11"/>
        <v>--</v>
      </c>
      <c r="P111" s="134"/>
      <c r="Q111" s="70" t="b">
        <f t="shared" si="12"/>
        <v>1</v>
      </c>
      <c r="R111" s="131" t="str">
        <f t="shared" si="13"/>
        <v>---</v>
      </c>
      <c r="S111" s="131" t="str">
        <f t="shared" si="14"/>
        <v>---</v>
      </c>
      <c r="T111" s="65" t="str">
        <f t="shared" si="15"/>
        <v>--</v>
      </c>
      <c r="V111" s="77"/>
      <c r="W111" s="77"/>
      <c r="X111">
        <f>W103*W111</f>
        <v>0</v>
      </c>
    </row>
    <row r="112" spans="2:24" ht="20.100000000000001" customHeight="1">
      <c r="B112" s="86"/>
      <c r="C112" s="81"/>
      <c r="D112" s="87"/>
      <c r="E112" s="104" t="b">
        <v>0</v>
      </c>
      <c r="F112" s="108"/>
      <c r="G112" s="88"/>
      <c r="H112" s="123" t="s">
        <v>180</v>
      </c>
      <c r="I112" s="62"/>
      <c r="J112" s="89"/>
      <c r="K112" s="19" t="str">
        <f t="shared" si="10"/>
        <v>--</v>
      </c>
      <c r="L112" s="134"/>
      <c r="M112" s="19" t="str">
        <f t="shared" si="16"/>
        <v>--</v>
      </c>
      <c r="N112" s="134"/>
      <c r="O112" s="106" t="str">
        <f t="shared" si="11"/>
        <v>--</v>
      </c>
      <c r="P112" s="134"/>
      <c r="Q112" s="70" t="b">
        <f t="shared" si="12"/>
        <v>1</v>
      </c>
      <c r="R112" s="131" t="str">
        <f t="shared" si="13"/>
        <v>---</v>
      </c>
      <c r="S112" s="131" t="str">
        <f t="shared" si="14"/>
        <v>---</v>
      </c>
      <c r="T112" s="65" t="str">
        <f t="shared" si="15"/>
        <v>--</v>
      </c>
      <c r="V112" s="77"/>
      <c r="W112" s="77"/>
      <c r="X112">
        <f>W103*W112</f>
        <v>0</v>
      </c>
    </row>
    <row r="113" spans="2:24" ht="20.100000000000001" customHeight="1">
      <c r="B113" s="86"/>
      <c r="C113" s="81"/>
      <c r="D113" s="87"/>
      <c r="E113" s="104" t="b">
        <v>0</v>
      </c>
      <c r="F113" s="108"/>
      <c r="G113" s="88"/>
      <c r="H113" s="123" t="s">
        <v>180</v>
      </c>
      <c r="I113" s="62"/>
      <c r="J113" s="89"/>
      <c r="K113" s="19" t="str">
        <f t="shared" si="10"/>
        <v>--</v>
      </c>
      <c r="L113" s="134"/>
      <c r="M113" s="19" t="str">
        <f t="shared" si="16"/>
        <v>--</v>
      </c>
      <c r="N113" s="134"/>
      <c r="O113" s="106" t="str">
        <f t="shared" si="11"/>
        <v>--</v>
      </c>
      <c r="P113" s="134"/>
      <c r="Q113" s="70" t="b">
        <f t="shared" si="12"/>
        <v>1</v>
      </c>
      <c r="R113" s="131" t="str">
        <f t="shared" si="13"/>
        <v>---</v>
      </c>
      <c r="S113" s="131" t="str">
        <f t="shared" si="14"/>
        <v>---</v>
      </c>
      <c r="T113" s="65" t="str">
        <f t="shared" si="15"/>
        <v>--</v>
      </c>
      <c r="V113" s="77"/>
      <c r="W113" s="77"/>
      <c r="X113">
        <f>W103*W113</f>
        <v>0</v>
      </c>
    </row>
    <row r="114" spans="2:24" ht="20.100000000000001" customHeight="1">
      <c r="B114" s="86"/>
      <c r="C114" s="81"/>
      <c r="D114" s="87"/>
      <c r="E114" s="104" t="b">
        <v>0</v>
      </c>
      <c r="F114" s="108"/>
      <c r="G114" s="88"/>
      <c r="H114" s="123" t="s">
        <v>180</v>
      </c>
      <c r="I114" s="62"/>
      <c r="J114" s="89"/>
      <c r="K114" s="19" t="str">
        <f t="shared" si="10"/>
        <v>--</v>
      </c>
      <c r="L114" s="134"/>
      <c r="M114" s="19" t="str">
        <f t="shared" si="16"/>
        <v>--</v>
      </c>
      <c r="N114" s="134"/>
      <c r="O114" s="106" t="str">
        <f t="shared" si="11"/>
        <v>--</v>
      </c>
      <c r="P114" s="134"/>
      <c r="Q114" s="70" t="b">
        <f t="shared" si="12"/>
        <v>1</v>
      </c>
      <c r="R114" s="131" t="str">
        <f t="shared" si="13"/>
        <v>---</v>
      </c>
      <c r="S114" s="131" t="str">
        <f t="shared" si="14"/>
        <v>---</v>
      </c>
      <c r="T114" s="65" t="str">
        <f t="shared" si="15"/>
        <v>--</v>
      </c>
      <c r="V114" s="77"/>
      <c r="W114" s="77"/>
      <c r="X114">
        <f>W103*W114</f>
        <v>0</v>
      </c>
    </row>
    <row r="115" spans="2:24" ht="20.100000000000001" customHeight="1" thickBot="1">
      <c r="B115" s="86"/>
      <c r="C115" s="81"/>
      <c r="D115" s="87"/>
      <c r="E115" s="104" t="b">
        <v>0</v>
      </c>
      <c r="F115" s="108"/>
      <c r="G115" s="88"/>
      <c r="H115" s="123" t="s">
        <v>180</v>
      </c>
      <c r="I115" s="62"/>
      <c r="J115" s="89"/>
      <c r="K115" s="19" t="str">
        <f t="shared" si="10"/>
        <v>--</v>
      </c>
      <c r="L115" s="134"/>
      <c r="M115" s="19" t="str">
        <f t="shared" si="16"/>
        <v>--</v>
      </c>
      <c r="N115" s="134"/>
      <c r="O115" s="106" t="str">
        <f t="shared" si="11"/>
        <v>--</v>
      </c>
      <c r="P115" s="134"/>
      <c r="Q115" s="70" t="b">
        <f t="shared" si="12"/>
        <v>1</v>
      </c>
      <c r="R115" s="131" t="str">
        <f t="shared" si="13"/>
        <v>---</v>
      </c>
      <c r="S115" s="131" t="str">
        <f t="shared" si="14"/>
        <v>---</v>
      </c>
      <c r="T115" s="65" t="str">
        <f t="shared" si="15"/>
        <v>--</v>
      </c>
      <c r="V115" t="s">
        <v>188</v>
      </c>
      <c r="W115" s="125">
        <f>SUM(W106:W114)</f>
        <v>0</v>
      </c>
      <c r="X115" s="126">
        <f>SUM(X106:X114)</f>
        <v>0</v>
      </c>
    </row>
    <row r="116" spans="2:24" ht="20.100000000000001" customHeight="1" thickTop="1">
      <c r="B116" s="86"/>
      <c r="C116" s="81"/>
      <c r="D116" s="87"/>
      <c r="E116" s="104" t="b">
        <v>0</v>
      </c>
      <c r="F116" s="108"/>
      <c r="G116" s="88"/>
      <c r="H116" s="123" t="s">
        <v>180</v>
      </c>
      <c r="I116" s="62"/>
      <c r="J116" s="89"/>
      <c r="K116" s="19" t="str">
        <f t="shared" si="10"/>
        <v>--</v>
      </c>
      <c r="L116" s="134"/>
      <c r="M116" s="19" t="str">
        <f t="shared" si="16"/>
        <v>--</v>
      </c>
      <c r="N116" s="134"/>
      <c r="O116" s="106" t="str">
        <f t="shared" si="11"/>
        <v>--</v>
      </c>
      <c r="P116" s="134"/>
      <c r="Q116" s="70" t="b">
        <f t="shared" si="12"/>
        <v>1</v>
      </c>
      <c r="R116" s="131" t="str">
        <f t="shared" si="13"/>
        <v>---</v>
      </c>
      <c r="S116" s="131" t="str">
        <f t="shared" si="14"/>
        <v>---</v>
      </c>
      <c r="T116" s="65" t="str">
        <f t="shared" si="15"/>
        <v>--</v>
      </c>
    </row>
    <row r="117" spans="2:24" ht="20.100000000000001" customHeight="1">
      <c r="B117" s="86"/>
      <c r="C117" s="81"/>
      <c r="D117" s="87"/>
      <c r="E117" s="104" t="b">
        <v>0</v>
      </c>
      <c r="F117" s="108"/>
      <c r="G117" s="88"/>
      <c r="H117" s="123" t="s">
        <v>180</v>
      </c>
      <c r="I117" s="62"/>
      <c r="J117" s="89"/>
      <c r="K117" s="19" t="str">
        <f t="shared" si="10"/>
        <v>--</v>
      </c>
      <c r="L117" s="134"/>
      <c r="M117" s="19" t="str">
        <f t="shared" si="16"/>
        <v>--</v>
      </c>
      <c r="N117" s="134"/>
      <c r="O117" s="106" t="str">
        <f t="shared" si="11"/>
        <v>--</v>
      </c>
      <c r="P117" s="134"/>
      <c r="Q117" s="70" t="b">
        <f t="shared" si="12"/>
        <v>1</v>
      </c>
      <c r="R117" s="131" t="str">
        <f t="shared" si="13"/>
        <v>---</v>
      </c>
      <c r="S117" s="131" t="str">
        <f t="shared" si="14"/>
        <v>---</v>
      </c>
      <c r="T117" s="65" t="str">
        <f t="shared" si="15"/>
        <v>--</v>
      </c>
    </row>
    <row r="118" spans="2:24" ht="20.100000000000001" customHeight="1">
      <c r="B118" s="86"/>
      <c r="C118" s="81"/>
      <c r="D118" s="87"/>
      <c r="E118" s="104" t="b">
        <v>0</v>
      </c>
      <c r="F118" s="108"/>
      <c r="G118" s="88"/>
      <c r="H118" s="123" t="s">
        <v>180</v>
      </c>
      <c r="I118" s="62"/>
      <c r="J118" s="89"/>
      <c r="K118" s="19" t="str">
        <f t="shared" si="10"/>
        <v>--</v>
      </c>
      <c r="L118" s="134"/>
      <c r="M118" s="19" t="str">
        <f t="shared" si="16"/>
        <v>--</v>
      </c>
      <c r="N118" s="134"/>
      <c r="O118" s="106" t="str">
        <f t="shared" si="11"/>
        <v>--</v>
      </c>
      <c r="P118" s="134"/>
      <c r="Q118" s="70" t="b">
        <f t="shared" si="12"/>
        <v>1</v>
      </c>
      <c r="R118" s="131" t="str">
        <f t="shared" si="13"/>
        <v>---</v>
      </c>
      <c r="S118" s="131" t="str">
        <f t="shared" si="14"/>
        <v>---</v>
      </c>
      <c r="T118" s="65" t="str">
        <f t="shared" si="15"/>
        <v>--</v>
      </c>
    </row>
    <row r="119" spans="2:24" ht="20.100000000000001" customHeight="1">
      <c r="B119" s="86"/>
      <c r="C119" s="81"/>
      <c r="D119" s="87"/>
      <c r="E119" s="104" t="b">
        <v>0</v>
      </c>
      <c r="F119" s="108"/>
      <c r="G119" s="88"/>
      <c r="H119" s="123" t="s">
        <v>180</v>
      </c>
      <c r="I119" s="62"/>
      <c r="J119" s="89"/>
      <c r="K119" s="19" t="str">
        <f t="shared" si="10"/>
        <v>--</v>
      </c>
      <c r="L119" s="134"/>
      <c r="M119" s="19" t="str">
        <f t="shared" si="16"/>
        <v>--</v>
      </c>
      <c r="N119" s="134"/>
      <c r="O119" s="106" t="str">
        <f t="shared" si="11"/>
        <v>--</v>
      </c>
      <c r="P119" s="134"/>
      <c r="Q119" s="70" t="b">
        <f t="shared" si="12"/>
        <v>1</v>
      </c>
      <c r="R119" s="131" t="str">
        <f t="shared" si="13"/>
        <v>---</v>
      </c>
      <c r="S119" s="131" t="str">
        <f t="shared" si="14"/>
        <v>---</v>
      </c>
      <c r="T119" s="65" t="str">
        <f t="shared" si="15"/>
        <v>--</v>
      </c>
    </row>
    <row r="120" spans="2:24" ht="20.100000000000001" customHeight="1">
      <c r="B120" s="86"/>
      <c r="C120" s="81"/>
      <c r="D120" s="87"/>
      <c r="E120" s="104" t="b">
        <v>0</v>
      </c>
      <c r="F120" s="108"/>
      <c r="G120" s="88"/>
      <c r="H120" s="123" t="s">
        <v>180</v>
      </c>
      <c r="I120" s="62"/>
      <c r="J120" s="89"/>
      <c r="K120" s="19" t="str">
        <f t="shared" si="10"/>
        <v>--</v>
      </c>
      <c r="L120" s="134"/>
      <c r="M120" s="19" t="str">
        <f t="shared" si="16"/>
        <v>--</v>
      </c>
      <c r="N120" s="134"/>
      <c r="O120" s="106" t="str">
        <f t="shared" si="11"/>
        <v>--</v>
      </c>
      <c r="P120" s="134"/>
      <c r="Q120" s="70" t="b">
        <f t="shared" si="12"/>
        <v>1</v>
      </c>
      <c r="R120" s="131" t="str">
        <f t="shared" si="13"/>
        <v>---</v>
      </c>
      <c r="S120" s="131" t="str">
        <f t="shared" si="14"/>
        <v>---</v>
      </c>
      <c r="T120" s="65" t="str">
        <f t="shared" si="15"/>
        <v>--</v>
      </c>
    </row>
    <row r="121" spans="2:24" ht="20.100000000000001" customHeight="1">
      <c r="B121" s="86"/>
      <c r="C121" s="81"/>
      <c r="D121" s="87"/>
      <c r="E121" s="104" t="b">
        <v>0</v>
      </c>
      <c r="F121" s="108"/>
      <c r="G121" s="88"/>
      <c r="H121" s="123" t="s">
        <v>180</v>
      </c>
      <c r="I121" s="62"/>
      <c r="J121" s="89"/>
      <c r="K121" s="19" t="str">
        <f t="shared" si="10"/>
        <v>--</v>
      </c>
      <c r="L121" s="134"/>
      <c r="M121" s="19" t="str">
        <f t="shared" si="16"/>
        <v>--</v>
      </c>
      <c r="N121" s="134"/>
      <c r="O121" s="106" t="str">
        <f t="shared" si="11"/>
        <v>--</v>
      </c>
      <c r="P121" s="134"/>
      <c r="Q121" s="70" t="b">
        <f t="shared" si="12"/>
        <v>1</v>
      </c>
      <c r="R121" s="131" t="str">
        <f t="shared" si="13"/>
        <v>---</v>
      </c>
      <c r="S121" s="131" t="str">
        <f t="shared" si="14"/>
        <v>---</v>
      </c>
      <c r="T121" s="65" t="str">
        <f t="shared" si="15"/>
        <v>--</v>
      </c>
    </row>
    <row r="122" spans="2:24" ht="20.100000000000001" customHeight="1">
      <c r="B122" s="86"/>
      <c r="C122" s="81"/>
      <c r="D122" s="87"/>
      <c r="E122" s="104" t="b">
        <v>0</v>
      </c>
      <c r="F122" s="108"/>
      <c r="G122" s="88"/>
      <c r="H122" s="123" t="s">
        <v>180</v>
      </c>
      <c r="I122" s="62"/>
      <c r="J122" s="89"/>
      <c r="K122" s="19" t="str">
        <f t="shared" si="10"/>
        <v>--</v>
      </c>
      <c r="L122" s="134"/>
      <c r="M122" s="19" t="str">
        <f t="shared" si="16"/>
        <v>--</v>
      </c>
      <c r="N122" s="134"/>
      <c r="O122" s="106" t="str">
        <f t="shared" si="11"/>
        <v>--</v>
      </c>
      <c r="P122" s="134"/>
      <c r="Q122" s="70" t="b">
        <f t="shared" si="12"/>
        <v>1</v>
      </c>
      <c r="R122" s="131" t="str">
        <f t="shared" si="13"/>
        <v>---</v>
      </c>
      <c r="S122" s="131" t="str">
        <f t="shared" si="14"/>
        <v>---</v>
      </c>
      <c r="T122" s="65" t="str">
        <f t="shared" si="15"/>
        <v>--</v>
      </c>
    </row>
    <row r="123" spans="2:24" ht="20.100000000000001" customHeight="1">
      <c r="B123" s="86"/>
      <c r="C123" s="81"/>
      <c r="D123" s="87"/>
      <c r="E123" s="104" t="b">
        <v>0</v>
      </c>
      <c r="F123" s="108"/>
      <c r="G123" s="88"/>
      <c r="H123" s="123" t="s">
        <v>180</v>
      </c>
      <c r="I123" s="62"/>
      <c r="J123" s="89"/>
      <c r="K123" s="19" t="str">
        <f t="shared" si="10"/>
        <v>--</v>
      </c>
      <c r="L123" s="134"/>
      <c r="M123" s="19" t="str">
        <f t="shared" si="16"/>
        <v>--</v>
      </c>
      <c r="N123" s="134"/>
      <c r="O123" s="106" t="str">
        <f t="shared" si="11"/>
        <v>--</v>
      </c>
      <c r="P123" s="134"/>
      <c r="Q123" s="70" t="b">
        <f t="shared" si="12"/>
        <v>1</v>
      </c>
      <c r="R123" s="131" t="str">
        <f t="shared" si="13"/>
        <v>---</v>
      </c>
      <c r="S123" s="131" t="str">
        <f t="shared" si="14"/>
        <v>---</v>
      </c>
      <c r="T123" s="65" t="str">
        <f t="shared" si="15"/>
        <v>--</v>
      </c>
    </row>
    <row r="124" spans="2:24" ht="20.100000000000001" customHeight="1">
      <c r="B124" s="86"/>
      <c r="C124" s="81"/>
      <c r="D124" s="87"/>
      <c r="E124" s="104" t="b">
        <v>0</v>
      </c>
      <c r="F124" s="108"/>
      <c r="G124" s="88"/>
      <c r="H124" s="123" t="s">
        <v>180</v>
      </c>
      <c r="I124" s="62"/>
      <c r="J124" s="89"/>
      <c r="K124" s="19" t="str">
        <f t="shared" si="10"/>
        <v>--</v>
      </c>
      <c r="L124" s="134"/>
      <c r="M124" s="19" t="str">
        <f t="shared" si="16"/>
        <v>--</v>
      </c>
      <c r="N124" s="134"/>
      <c r="O124" s="106" t="str">
        <f t="shared" si="11"/>
        <v>--</v>
      </c>
      <c r="P124" s="134"/>
      <c r="Q124" s="70" t="b">
        <f t="shared" si="12"/>
        <v>1</v>
      </c>
      <c r="R124" s="131" t="str">
        <f t="shared" si="13"/>
        <v>---</v>
      </c>
      <c r="S124" s="131" t="str">
        <f t="shared" si="14"/>
        <v>---</v>
      </c>
      <c r="T124" s="65" t="str">
        <f t="shared" si="15"/>
        <v>--</v>
      </c>
    </row>
    <row r="125" spans="2:24" ht="20.100000000000001" customHeight="1">
      <c r="B125" s="86"/>
      <c r="C125" s="81"/>
      <c r="D125" s="87"/>
      <c r="E125" s="104" t="b">
        <v>0</v>
      </c>
      <c r="F125" s="108"/>
      <c r="G125" s="88"/>
      <c r="H125" s="123" t="s">
        <v>180</v>
      </c>
      <c r="I125" s="62"/>
      <c r="J125" s="89"/>
      <c r="K125" s="19" t="str">
        <f t="shared" si="10"/>
        <v>--</v>
      </c>
      <c r="L125" s="134"/>
      <c r="M125" s="19" t="str">
        <f t="shared" si="16"/>
        <v>--</v>
      </c>
      <c r="N125" s="134"/>
      <c r="O125" s="106" t="str">
        <f t="shared" si="11"/>
        <v>--</v>
      </c>
      <c r="P125" s="134"/>
      <c r="Q125" s="70" t="b">
        <f t="shared" si="12"/>
        <v>1</v>
      </c>
      <c r="R125" s="131" t="str">
        <f t="shared" si="13"/>
        <v>---</v>
      </c>
      <c r="S125" s="131" t="str">
        <f t="shared" si="14"/>
        <v>---</v>
      </c>
      <c r="T125" s="65" t="str">
        <f t="shared" si="15"/>
        <v>--</v>
      </c>
    </row>
    <row r="126" spans="2:24" ht="20.100000000000001" customHeight="1">
      <c r="B126" s="86"/>
      <c r="C126" s="81"/>
      <c r="D126" s="87"/>
      <c r="E126" s="104" t="b">
        <v>0</v>
      </c>
      <c r="F126" s="108"/>
      <c r="G126" s="88"/>
      <c r="H126" s="123" t="s">
        <v>180</v>
      </c>
      <c r="I126" s="62"/>
      <c r="J126" s="89"/>
      <c r="K126" s="19" t="str">
        <f t="shared" si="10"/>
        <v>--</v>
      </c>
      <c r="L126" s="134"/>
      <c r="M126" s="19" t="str">
        <f t="shared" si="16"/>
        <v>--</v>
      </c>
      <c r="N126" s="134"/>
      <c r="O126" s="106" t="str">
        <f t="shared" si="11"/>
        <v>--</v>
      </c>
      <c r="P126" s="134"/>
      <c r="Q126" s="70" t="b">
        <f t="shared" si="12"/>
        <v>1</v>
      </c>
      <c r="R126" s="131" t="str">
        <f t="shared" si="13"/>
        <v>---</v>
      </c>
      <c r="S126" s="131" t="str">
        <f t="shared" si="14"/>
        <v>---</v>
      </c>
      <c r="T126" s="65" t="str">
        <f t="shared" si="15"/>
        <v>--</v>
      </c>
    </row>
    <row r="127" spans="2:24" ht="20.100000000000001" customHeight="1">
      <c r="B127" s="86"/>
      <c r="C127" s="81"/>
      <c r="D127" s="87"/>
      <c r="E127" s="104" t="b">
        <v>0</v>
      </c>
      <c r="F127" s="108"/>
      <c r="G127" s="88"/>
      <c r="H127" s="123" t="s">
        <v>180</v>
      </c>
      <c r="I127" s="62"/>
      <c r="J127" s="89"/>
      <c r="K127" s="19" t="str">
        <f t="shared" si="10"/>
        <v>--</v>
      </c>
      <c r="L127" s="134"/>
      <c r="M127" s="19" t="str">
        <f t="shared" si="16"/>
        <v>--</v>
      </c>
      <c r="N127" s="134"/>
      <c r="O127" s="106" t="str">
        <f t="shared" si="11"/>
        <v>--</v>
      </c>
      <c r="P127" s="134"/>
      <c r="Q127" s="70" t="b">
        <f t="shared" si="12"/>
        <v>1</v>
      </c>
      <c r="R127" s="131" t="str">
        <f t="shared" si="13"/>
        <v>---</v>
      </c>
      <c r="S127" s="131" t="str">
        <f t="shared" si="14"/>
        <v>---</v>
      </c>
      <c r="T127" s="65" t="str">
        <f t="shared" si="15"/>
        <v>--</v>
      </c>
    </row>
    <row r="128" spans="2:24" ht="20.100000000000001" customHeight="1">
      <c r="B128" s="85"/>
      <c r="C128" s="81"/>
      <c r="D128" s="83"/>
      <c r="E128" s="104" t="b">
        <v>0</v>
      </c>
      <c r="F128" s="109"/>
      <c r="G128" s="89"/>
      <c r="H128" s="123" t="s">
        <v>180</v>
      </c>
      <c r="I128" s="62"/>
      <c r="J128" s="89"/>
      <c r="K128" s="19" t="str">
        <f t="shared" si="10"/>
        <v>--</v>
      </c>
      <c r="L128" s="134" t="str">
        <f>IF(K128&gt;0,IFERROR(MATCH(K128,R_11values,-1),""),"")</f>
        <v/>
      </c>
      <c r="M128" s="19" t="str">
        <f t="shared" si="16"/>
        <v>--</v>
      </c>
      <c r="N128" s="134" t="str">
        <f xml:space="preserve"> IF(M128&gt;0, IFERROR(MATCH(M128,CO2values,-1),""),"")</f>
        <v/>
      </c>
      <c r="O128" s="106" t="str">
        <f t="shared" si="11"/>
        <v>--</v>
      </c>
      <c r="P128" s="134" t="str">
        <f xml:space="preserve"> IF(O128&gt;0, IFERROR(MATCH(O128,NVvalues,-1),""),"")</f>
        <v/>
      </c>
      <c r="Q128" s="70" t="b">
        <f t="shared" si="12"/>
        <v>1</v>
      </c>
      <c r="R128" s="131" t="str">
        <f t="shared" si="13"/>
        <v>---</v>
      </c>
      <c r="S128" s="131" t="str">
        <f t="shared" si="14"/>
        <v>---</v>
      </c>
      <c r="T128" s="65" t="str">
        <f t="shared" si="15"/>
        <v>--</v>
      </c>
    </row>
    <row r="129" spans="1:20" ht="20.100000000000001" customHeight="1" thickBot="1">
      <c r="B129" s="86"/>
      <c r="C129" s="81"/>
      <c r="D129" s="83"/>
      <c r="E129" s="104" t="b">
        <v>0</v>
      </c>
      <c r="F129" s="107"/>
      <c r="G129" s="90"/>
      <c r="H129" s="123" t="s">
        <v>180</v>
      </c>
      <c r="I129" s="62"/>
      <c r="J129" s="89"/>
      <c r="K129" s="19" t="str">
        <f t="shared" si="10"/>
        <v>--</v>
      </c>
      <c r="L129" s="134" t="str">
        <f>IF(K129&gt;0,IFERROR(MATCH(K129,R_11values,-1),""),"")</f>
        <v/>
      </c>
      <c r="M129" s="19" t="str">
        <f t="shared" si="16"/>
        <v>--</v>
      </c>
      <c r="N129" s="134" t="str">
        <f xml:space="preserve"> IF(M129&gt;0, IFERROR(MATCH(M129,CO2values,-1),""),"")</f>
        <v/>
      </c>
      <c r="O129" s="106" t="str">
        <f t="shared" si="11"/>
        <v>--</v>
      </c>
      <c r="P129" s="134" t="str">
        <f xml:space="preserve"> IF(O129&gt;0, IFERROR(MATCH(O129,NVvalues,-1),""),"")</f>
        <v/>
      </c>
      <c r="Q129" s="70" t="b">
        <f t="shared" si="12"/>
        <v>1</v>
      </c>
      <c r="R129" s="131" t="str">
        <f t="shared" si="13"/>
        <v>---</v>
      </c>
      <c r="S129" s="131" t="str">
        <f t="shared" si="14"/>
        <v>---</v>
      </c>
      <c r="T129" s="65" t="str">
        <f t="shared" si="15"/>
        <v>--</v>
      </c>
    </row>
    <row r="130" spans="1:20" ht="13.5" thickBot="1">
      <c r="B130" s="73" t="s">
        <v>195</v>
      </c>
      <c r="C130" s="37"/>
      <c r="D130" s="55"/>
      <c r="E130" s="55"/>
      <c r="F130" s="71"/>
      <c r="G130" s="189" t="s">
        <v>16</v>
      </c>
      <c r="H130" s="189"/>
      <c r="I130" s="189"/>
      <c r="J130" s="190"/>
      <c r="K130" s="10"/>
      <c r="L130" s="10"/>
      <c r="M130" s="10"/>
      <c r="N130" s="10"/>
      <c r="O130" s="10"/>
      <c r="P130" s="134"/>
      <c r="Q130" s="91" t="s">
        <v>93</v>
      </c>
      <c r="R130" s="92">
        <f>IF($S133,SUM(R103:R129),"Invalid")</f>
        <v>0</v>
      </c>
      <c r="S130" s="92">
        <f>IF($S133,SUM(S103:S129),"Invalid")</f>
        <v>0</v>
      </c>
      <c r="T130" s="93">
        <f>IF($S133,SUM(T103:T129),"Invalid")</f>
        <v>0</v>
      </c>
    </row>
    <row r="131" spans="1:20" ht="13.5" thickTop="1">
      <c r="B131" s="38"/>
      <c r="C131" s="6"/>
      <c r="D131" s="156" t="s">
        <v>13</v>
      </c>
      <c r="E131" s="156"/>
      <c r="F131" s="156" t="s">
        <v>15</v>
      </c>
      <c r="G131" s="156">
        <v>1</v>
      </c>
      <c r="H131" s="156">
        <v>2</v>
      </c>
      <c r="I131" s="156">
        <v>3</v>
      </c>
      <c r="J131" s="72">
        <v>4</v>
      </c>
      <c r="K131" s="6"/>
      <c r="L131" s="6"/>
      <c r="M131" s="6"/>
      <c r="N131" s="6"/>
      <c r="O131" s="6"/>
      <c r="P131" s="44"/>
      <c r="Q131" s="191" t="s">
        <v>16</v>
      </c>
      <c r="R131" s="193" t="str">
        <f>IFERROR(IF(0=R130,"",MATCH(R130,R_11values,-1)),"Invalid")</f>
        <v/>
      </c>
      <c r="S131" s="193" t="str">
        <f>IFERROR(IF(0=S130,"",MATCH(S130,CO2values,-1)),"Invalid")</f>
        <v/>
      </c>
      <c r="T131" s="195" t="str">
        <f>IFERROR(IF(0=T130,"",MATCH(T130,NVvalues,-1)),"Invalid")</f>
        <v/>
      </c>
    </row>
    <row r="132" spans="1:20" ht="13.5" thickBot="1">
      <c r="B132" s="38"/>
      <c r="C132" s="6"/>
      <c r="D132" s="160" t="str">
        <f>C96</f>
        <v>Number/NameS2</v>
      </c>
      <c r="E132" s="160"/>
      <c r="F132" s="160" t="s">
        <v>112</v>
      </c>
      <c r="G132" s="158" t="str">
        <f>IF($S133,IF(R131=G131,M96,""),"Invalid")</f>
        <v/>
      </c>
      <c r="H132" s="158" t="str">
        <f>IF($S133,IF(R131=H131,M96,""),"Invalid")</f>
        <v/>
      </c>
      <c r="I132" s="158" t="str">
        <f>IF($S133,IF(R131=I131,M96,""),"Invalid")</f>
        <v/>
      </c>
      <c r="J132" s="65" t="str">
        <f>IF($S133,IF(R131=J131,M96,""),"Invalid")</f>
        <v/>
      </c>
      <c r="K132" s="44"/>
      <c r="L132" s="44"/>
      <c r="M132" s="44"/>
      <c r="N132" s="44"/>
      <c r="O132" s="44"/>
      <c r="P132" s="44"/>
      <c r="Q132" s="192"/>
      <c r="R132" s="194"/>
      <c r="S132" s="194"/>
      <c r="T132" s="196"/>
    </row>
    <row r="133" spans="1:20">
      <c r="B133" s="38"/>
      <c r="C133" s="6"/>
      <c r="D133" s="6"/>
      <c r="E133" s="6"/>
      <c r="F133" s="160" t="s">
        <v>113</v>
      </c>
      <c r="G133" s="158" t="str">
        <f>IF($S133,IF(S131=G131,M96,""),"Invalid")</f>
        <v/>
      </c>
      <c r="H133" s="158" t="str">
        <f>IF($S133,IF(S131=H131,M96,""),"Invalid")</f>
        <v/>
      </c>
      <c r="I133" s="158" t="str">
        <f>IF($S133,IF(S131=I131,M96,""),"Invalid")</f>
        <v/>
      </c>
      <c r="J133" s="65" t="str">
        <f>IF($S133,IF(S131=J131,M96,""),"Invalid")</f>
        <v/>
      </c>
      <c r="K133" s="44"/>
      <c r="L133" s="44"/>
      <c r="M133" s="44"/>
      <c r="N133" s="44"/>
      <c r="O133" s="44"/>
      <c r="P133" s="44"/>
      <c r="Q133" s="44"/>
      <c r="R133" s="66" t="s">
        <v>127</v>
      </c>
      <c r="S133" t="b">
        <f>AND(Q102:Q129)</f>
        <v>1</v>
      </c>
      <c r="T133" s="44"/>
    </row>
    <row r="134" spans="1:20">
      <c r="B134" s="38"/>
      <c r="C134" s="4"/>
      <c r="D134" s="4"/>
      <c r="E134" s="4"/>
      <c r="F134" s="157" t="s">
        <v>116</v>
      </c>
      <c r="G134" s="155" t="str">
        <f>IF($S133,IF(T131=G131,M96,""),"Invalid")</f>
        <v/>
      </c>
      <c r="H134" s="155" t="str">
        <f>IF($S133,IF(T131=H131,M96,""),"Invalid")</f>
        <v/>
      </c>
      <c r="I134" s="155" t="str">
        <f>IF($S133,IF(T131=I131,M96,""),"Invalid")</f>
        <v/>
      </c>
      <c r="J134" s="94" t="str">
        <f>IF($S133,IF(T131=J131,M96,""),"Invalid")</f>
        <v/>
      </c>
    </row>
    <row r="135" spans="1:20" ht="13.5" thickBot="1">
      <c r="B135" s="38"/>
      <c r="C135" s="4"/>
      <c r="D135" s="4"/>
      <c r="E135" s="4"/>
      <c r="F135" s="157" t="s">
        <v>93</v>
      </c>
      <c r="G135" s="98">
        <f>IF($S133,SUM(G132:G134),"Invalid")</f>
        <v>0</v>
      </c>
      <c r="H135" s="98">
        <f>IF($S133,SUM(H132:H134),"Invalid")</f>
        <v>0</v>
      </c>
      <c r="I135" s="98">
        <f>IF($S133,SUM(I132:I134),"Invalid")</f>
        <v>0</v>
      </c>
      <c r="J135" s="99">
        <f>IF($S133,SUM(J132:J134),"Invalid")</f>
        <v>0</v>
      </c>
    </row>
    <row r="136" spans="1:20" ht="13.5" thickTop="1">
      <c r="B136" s="38"/>
      <c r="C136" s="4"/>
      <c r="D136" s="4"/>
      <c r="E136" s="4"/>
      <c r="F136" s="157" t="s">
        <v>14</v>
      </c>
      <c r="G136" s="159" t="str">
        <f>IFERROR(IF(G135&gt;0,INDEX(LGletters,MATCH((G135),LGvalues,-1)),""),"Invalid")</f>
        <v/>
      </c>
      <c r="H136" s="159" t="str">
        <f>IFERROR(IF(H135&gt;0,INDEX(LGletters,MATCH((H135),LGvalues,-1)),""),"Invalid")</f>
        <v/>
      </c>
      <c r="I136" s="159" t="str">
        <f>IFERROR(IF(I135&gt;0,INDEX(LGletters,MATCH((I135),LGvalues,-1)),""),"Invalid")</f>
        <v/>
      </c>
      <c r="J136" s="56" t="str">
        <f>IFERROR(IF(J135&gt;0,INDEX(LGletters,MATCH((J135),LGvalues,-1)),""),"Invalid")</f>
        <v/>
      </c>
    </row>
    <row r="137" spans="1:20">
      <c r="B137" s="38"/>
      <c r="C137" s="4"/>
      <c r="D137" s="4"/>
      <c r="E137" s="4"/>
      <c r="F137" s="157" t="s">
        <v>23</v>
      </c>
      <c r="G137" s="155" t="str">
        <f>IFERROR(IF(G136="","",ROMAN(INDEX(Rindices, G131,FIND(UPPER(G136),"ABCDEF")))),"Invalid")</f>
        <v/>
      </c>
      <c r="H137" s="155" t="str">
        <f>IFERROR(IF(H136="","",ROMAN(INDEX(Rindices, H131,FIND(UPPER(H136),"ABCDEF")))),"Invalid")</f>
        <v/>
      </c>
      <c r="I137" s="155" t="str">
        <f>IFERROR(IF(I136="","",ROMAN(INDEX(Rindices, I131,FIND(UPPER(I136),"ABCDEF")))),"Invalid")</f>
        <v/>
      </c>
      <c r="J137" s="94" t="str">
        <f>IFERROR(IF(J136="","",ROMAN(INDEX(Rindices, J131,FIND(UPPER(J136),"ABCDEF")))),"Invalid")</f>
        <v/>
      </c>
    </row>
    <row r="138" spans="1:20" ht="13.5" thickBot="1">
      <c r="B138" s="40"/>
      <c r="C138" s="32"/>
      <c r="D138" s="32"/>
      <c r="E138" s="32"/>
      <c r="F138" s="41" t="s">
        <v>12</v>
      </c>
      <c r="G138" s="59" t="str">
        <f>IF($S133,IFERROR(CHOOSE(IFERROR(IF(G136="","",INDEX(Rindices, G131,FIND(UPPER(G136),"ABCDEF"))),"Invalid"),"Very Low","Low","Medium","High","Very High"),""),"Invalid")</f>
        <v/>
      </c>
      <c r="H138" s="59" t="str">
        <f>IF($S133,IFERROR(CHOOSE(IFERROR(IF(H136="","",INDEX(Rindices, H131,FIND(UPPER(H136),"ABCDEF"))),"Invalid"),"Very Low","Low","Medium","High","Very High"),""),"Invalid")</f>
        <v/>
      </c>
      <c r="I138" s="59" t="str">
        <f>IF($S133,IFERROR(CHOOSE(IFERROR(IF(I136="","",INDEX(Rindices, I131,FIND(UPPER(I136),"ABCDEF"))),"Invalid"),"Very Low","Low","Medium","High","Very High"),""),"Invalid")</f>
        <v/>
      </c>
      <c r="J138" s="60" t="str">
        <f>IF($S133,IFERROR(CHOOSE(IFERROR(IF(J136="","",INDEX(Rindices, J131,FIND(UPPER(J136),"ABCDEF"))),"Invalid"),"Very Low","Low","Medium","High","Very High"),""),"Invalid")</f>
        <v/>
      </c>
    </row>
    <row r="139" spans="1:20">
      <c r="A139" s="4"/>
      <c r="B139" s="4"/>
      <c r="C139" s="4"/>
      <c r="D139" s="4"/>
      <c r="E139" s="4"/>
      <c r="F139" s="130"/>
      <c r="G139" s="134"/>
      <c r="H139" s="134"/>
      <c r="I139" s="134"/>
      <c r="J139" s="134"/>
    </row>
    <row r="140" spans="1:20" ht="37.5" customHeight="1" thickBot="1">
      <c r="A140" s="4"/>
      <c r="B140" s="197" t="s">
        <v>202</v>
      </c>
      <c r="C140" s="197"/>
      <c r="D140" s="197"/>
      <c r="E140" s="197"/>
      <c r="F140" s="197"/>
      <c r="G140" s="197"/>
      <c r="H140" s="197"/>
      <c r="I140" s="197"/>
      <c r="J140" s="197"/>
      <c r="K140" s="197"/>
      <c r="L140" s="197"/>
      <c r="M140" s="197"/>
      <c r="N140" s="197"/>
      <c r="O140" s="197"/>
    </row>
    <row r="141" spans="1:20">
      <c r="B141" s="73" t="s">
        <v>196</v>
      </c>
      <c r="C141" s="37"/>
      <c r="D141" s="149" t="s">
        <v>197</v>
      </c>
      <c r="E141" s="150" t="str">
        <f>C96</f>
        <v>Number/NameS2</v>
      </c>
      <c r="F141" s="71"/>
      <c r="G141" s="189" t="s">
        <v>16</v>
      </c>
      <c r="H141" s="189"/>
      <c r="I141" s="189"/>
      <c r="J141" s="190"/>
    </row>
    <row r="142" spans="1:20">
      <c r="B142" s="38"/>
      <c r="C142" s="156" t="s">
        <v>15</v>
      </c>
      <c r="D142" s="4"/>
      <c r="E142" s="156"/>
      <c r="F142" s="4"/>
      <c r="G142" s="156">
        <v>1</v>
      </c>
      <c r="H142" s="156">
        <v>2</v>
      </c>
      <c r="I142" s="156">
        <v>3</v>
      </c>
      <c r="J142" s="72">
        <v>4</v>
      </c>
    </row>
    <row r="143" spans="1:20">
      <c r="B143" s="38"/>
      <c r="C143" s="198" t="s">
        <v>241</v>
      </c>
      <c r="D143" s="198"/>
      <c r="E143" s="198"/>
      <c r="F143" s="198"/>
      <c r="G143" s="11"/>
      <c r="H143" s="11"/>
      <c r="I143" s="11"/>
      <c r="J143" s="154"/>
    </row>
    <row r="144" spans="1:20">
      <c r="B144" s="38"/>
      <c r="C144" s="198" t="s">
        <v>242</v>
      </c>
      <c r="D144" s="198"/>
      <c r="E144" s="198"/>
      <c r="F144" s="198"/>
      <c r="G144" s="11"/>
      <c r="H144" s="11"/>
      <c r="I144" s="11"/>
      <c r="J144" s="154"/>
    </row>
    <row r="145" spans="2:16">
      <c r="B145" s="38"/>
      <c r="C145" s="198" t="s">
        <v>243</v>
      </c>
      <c r="D145" s="198"/>
      <c r="E145" s="198"/>
      <c r="F145" s="198"/>
      <c r="G145" s="11"/>
      <c r="H145" s="11"/>
      <c r="I145" s="11"/>
      <c r="J145" s="154"/>
    </row>
    <row r="146" spans="2:16">
      <c r="B146" s="38"/>
      <c r="C146" s="198" t="s">
        <v>244</v>
      </c>
      <c r="D146" s="198"/>
      <c r="E146" s="198"/>
      <c r="F146" s="198"/>
      <c r="G146" s="11"/>
      <c r="H146" s="11"/>
      <c r="I146" s="11"/>
      <c r="J146" s="154"/>
    </row>
    <row r="147" spans="2:16">
      <c r="B147" s="38"/>
      <c r="C147" s="198" t="s">
        <v>245</v>
      </c>
      <c r="D147" s="198"/>
      <c r="E147" s="198"/>
      <c r="F147" s="198"/>
      <c r="G147" s="11"/>
      <c r="H147" s="11"/>
      <c r="I147" s="11"/>
      <c r="J147" s="154"/>
    </row>
    <row r="148" spans="2:16">
      <c r="B148" s="38"/>
      <c r="C148" s="198" t="s">
        <v>246</v>
      </c>
      <c r="D148" s="198"/>
      <c r="E148" s="198"/>
      <c r="F148" s="198"/>
      <c r="G148" s="11"/>
      <c r="H148" s="11"/>
      <c r="I148" s="11"/>
      <c r="J148" s="154"/>
    </row>
    <row r="149" spans="2:16">
      <c r="B149" s="38"/>
      <c r="C149" s="198" t="s">
        <v>247</v>
      </c>
      <c r="D149" s="198"/>
      <c r="E149" s="198"/>
      <c r="F149" s="198"/>
      <c r="G149" s="11"/>
      <c r="H149" s="11"/>
      <c r="I149" s="11"/>
      <c r="J149" s="154"/>
    </row>
    <row r="150" spans="2:16">
      <c r="B150" s="38"/>
      <c r="C150" s="198" t="s">
        <v>248</v>
      </c>
      <c r="D150" s="198"/>
      <c r="E150" s="198"/>
      <c r="F150" s="198"/>
      <c r="G150" s="11"/>
      <c r="H150" s="11"/>
      <c r="I150" s="11"/>
      <c r="J150" s="154"/>
    </row>
    <row r="151" spans="2:16">
      <c r="B151" s="38"/>
      <c r="C151" s="198" t="s">
        <v>249</v>
      </c>
      <c r="D151" s="198"/>
      <c r="E151" s="198"/>
      <c r="F151" s="198"/>
      <c r="G151" s="11"/>
      <c r="H151" s="11"/>
      <c r="I151" s="11"/>
      <c r="J151" s="154"/>
      <c r="M151" s="176"/>
      <c r="N151" s="176"/>
      <c r="O151" s="176"/>
      <c r="P151" s="176"/>
    </row>
    <row r="152" spans="2:16">
      <c r="B152" s="38"/>
      <c r="C152" s="198" t="s">
        <v>250</v>
      </c>
      <c r="D152" s="198"/>
      <c r="E152" s="198"/>
      <c r="F152" s="198"/>
      <c r="G152" s="11"/>
      <c r="H152" s="11"/>
      <c r="I152" s="11"/>
      <c r="J152" s="154"/>
      <c r="M152" s="176"/>
      <c r="N152" s="176"/>
      <c r="O152" s="176"/>
      <c r="P152" s="176"/>
    </row>
    <row r="153" spans="2:16" ht="13.5" thickBot="1">
      <c r="B153" s="38"/>
      <c r="C153" s="4"/>
      <c r="D153" s="4"/>
      <c r="E153" s="4"/>
      <c r="F153" s="157" t="s">
        <v>93</v>
      </c>
      <c r="G153" s="98">
        <f>SUM(G143:G152)</f>
        <v>0</v>
      </c>
      <c r="H153" s="98">
        <f>SUM(H143:H152)</f>
        <v>0</v>
      </c>
      <c r="I153" s="98">
        <f>SUM(I143:I152)</f>
        <v>0</v>
      </c>
      <c r="J153" s="99">
        <f>SUM(J143:J152)</f>
        <v>0</v>
      </c>
      <c r="M153" s="176"/>
      <c r="N153" s="176"/>
      <c r="O153" s="176"/>
      <c r="P153" s="176"/>
    </row>
    <row r="154" spans="2:16" ht="13.5" thickTop="1">
      <c r="B154" s="38"/>
      <c r="C154" s="4"/>
      <c r="D154" s="4"/>
      <c r="E154" s="4"/>
      <c r="F154" s="157" t="s">
        <v>14</v>
      </c>
      <c r="G154" s="159" t="str">
        <f>IFERROR(IF(G153&gt;0,INDEX(LGletters,MATCH((G153),LGvalues,-1)),""),"Invalid")</f>
        <v/>
      </c>
      <c r="H154" s="159" t="str">
        <f>IFERROR(IF(H153&gt;0,INDEX(LGletters,MATCH((H153),LGvalues,-1)),""),"Invalid")</f>
        <v/>
      </c>
      <c r="I154" s="159" t="str">
        <f>IFERROR(IF(I153&gt;0,INDEX(LGletters,MATCH((I153),LGvalues,-1)),""),"Invalid")</f>
        <v/>
      </c>
      <c r="J154" s="56" t="str">
        <f>IFERROR(IF(J153&gt;0,INDEX(LGletters,MATCH((J153),LGvalues,-1)),""),"Invalid")</f>
        <v/>
      </c>
      <c r="M154" s="176"/>
      <c r="N154" s="176"/>
      <c r="O154" s="176"/>
      <c r="P154" s="176"/>
    </row>
    <row r="155" spans="2:16">
      <c r="B155" s="38"/>
      <c r="C155" s="4"/>
      <c r="D155" s="4"/>
      <c r="E155" s="4"/>
      <c r="F155" s="157" t="s">
        <v>23</v>
      </c>
      <c r="G155" s="155" t="str">
        <f>IFERROR(IF(G154="","",ROMAN(INDEX(Rindices, G142,FIND(UPPER(G154),"ABCDEF")))),"Invalid")</f>
        <v/>
      </c>
      <c r="H155" s="155" t="str">
        <f>IFERROR(IF(H154="","",ROMAN(INDEX(Rindices, H142,FIND(UPPER(H154),"ABCDEF")))),"Invalid")</f>
        <v/>
      </c>
      <c r="I155" s="155" t="str">
        <f>IFERROR(IF(I154="","",ROMAN(INDEX(Rindices, I142,FIND(UPPER(I154),"ABCDEF")))),"Invalid")</f>
        <v/>
      </c>
      <c r="J155" s="94" t="str">
        <f>IFERROR(IF(J154="","",ROMAN(INDEX(Rindices, J142,FIND(UPPER(J154),"ABCDEF")))),"Invalid")</f>
        <v/>
      </c>
      <c r="M155" s="176"/>
      <c r="N155" s="176"/>
      <c r="O155" s="176"/>
      <c r="P155" s="176"/>
    </row>
    <row r="156" spans="2:16" ht="13.5" thickBot="1">
      <c r="B156" s="40"/>
      <c r="C156" s="32"/>
      <c r="D156" s="32"/>
      <c r="E156" s="32"/>
      <c r="F156" s="41" t="s">
        <v>12</v>
      </c>
      <c r="G156" s="59" t="str">
        <f>IFERROR(CHOOSE(IFERROR(IF(G154="","",INDEX(Rindices, G142,FIND(UPPER(G154),"ABCDEF"))),"Invalid"),"Very Low","Low","Medium","High","Very High"),"")</f>
        <v/>
      </c>
      <c r="H156" s="59" t="str">
        <f>IFERROR(CHOOSE(IFERROR(IF(H154="","",INDEX(Rindices, H142,FIND(UPPER(H154),"ABCDEF"))),"Invalid"),"Very Low","Low","Medium","High","Very High"),"")</f>
        <v/>
      </c>
      <c r="I156" s="59" t="str">
        <f>IFERROR(CHOOSE(IFERROR(IF(I154="","",INDEX(Rindices, I142,FIND(UPPER(I154),"ABCDEF"))),"Invalid"),"Very Low","Low","Medium","High","Very High"),"")</f>
        <v/>
      </c>
      <c r="J156" s="60" t="str">
        <f>IFERROR(CHOOSE(IFERROR(IF(J154="","",INDEX(Rindices, J142,FIND(UPPER(J154),"ABCDEF"))),"Invalid"),"Very Low","Low","Medium","High","Very High"),"")</f>
        <v/>
      </c>
      <c r="M156" s="176"/>
      <c r="N156" s="176"/>
      <c r="O156" s="176"/>
      <c r="P156" s="176"/>
    </row>
    <row r="157" spans="2:16" ht="13.5" thickBot="1">
      <c r="B157" s="4"/>
      <c r="C157" s="4"/>
      <c r="D157" s="4"/>
      <c r="E157" s="4"/>
      <c r="F157" s="130"/>
      <c r="G157" s="134"/>
      <c r="H157" s="134"/>
      <c r="I157" s="134"/>
      <c r="J157" s="134"/>
      <c r="M157" s="176"/>
      <c r="N157" s="176"/>
      <c r="O157" s="176"/>
      <c r="P157" s="176"/>
    </row>
    <row r="158" spans="2:16">
      <c r="B158" s="73" t="s">
        <v>198</v>
      </c>
      <c r="C158" s="37"/>
      <c r="D158" s="149" t="s">
        <v>197</v>
      </c>
      <c r="E158" s="150" t="str">
        <f>C96</f>
        <v>Number/NameS2</v>
      </c>
      <c r="F158" s="71"/>
      <c r="G158" s="189" t="s">
        <v>16</v>
      </c>
      <c r="H158" s="189"/>
      <c r="I158" s="189"/>
      <c r="J158" s="190"/>
      <c r="M158" s="176"/>
      <c r="N158" s="176"/>
      <c r="O158" s="176"/>
      <c r="P158" s="176"/>
    </row>
    <row r="159" spans="2:16">
      <c r="B159" s="38"/>
      <c r="C159" s="156" t="s">
        <v>15</v>
      </c>
      <c r="D159" s="4"/>
      <c r="E159" s="156"/>
      <c r="F159" s="4"/>
      <c r="G159" s="156">
        <v>1</v>
      </c>
      <c r="H159" s="156">
        <v>2</v>
      </c>
      <c r="I159" s="156">
        <v>3</v>
      </c>
      <c r="J159" s="72">
        <v>4</v>
      </c>
      <c r="M159" s="176"/>
      <c r="N159" s="176"/>
      <c r="O159" s="176"/>
      <c r="P159" s="176"/>
    </row>
    <row r="160" spans="2:16">
      <c r="B160" s="38"/>
      <c r="C160" s="199" t="s">
        <v>231</v>
      </c>
      <c r="D160" s="199"/>
      <c r="E160" s="199"/>
      <c r="F160" s="199"/>
      <c r="G160" s="156"/>
      <c r="H160" s="156"/>
      <c r="I160" s="156"/>
      <c r="J160" s="72"/>
      <c r="M160" s="176"/>
      <c r="N160" s="176"/>
      <c r="O160" s="176"/>
      <c r="P160" s="176"/>
    </row>
    <row r="161" spans="1:20">
      <c r="B161" s="38"/>
      <c r="C161" s="199" t="s">
        <v>232</v>
      </c>
      <c r="D161" s="199"/>
      <c r="E161" s="199"/>
      <c r="F161" s="199"/>
      <c r="G161" s="156"/>
      <c r="H161" s="156"/>
      <c r="I161" s="156"/>
      <c r="J161" s="72"/>
      <c r="M161" s="176"/>
      <c r="N161" s="176"/>
      <c r="O161" s="176"/>
      <c r="P161" s="176"/>
    </row>
    <row r="162" spans="1:20">
      <c r="B162" s="38"/>
      <c r="C162" s="199" t="s">
        <v>233</v>
      </c>
      <c r="D162" s="199"/>
      <c r="E162" s="199"/>
      <c r="F162" s="199"/>
      <c r="G162" s="156"/>
      <c r="H162" s="156"/>
      <c r="I162" s="156"/>
      <c r="J162" s="72"/>
      <c r="M162" s="176"/>
      <c r="N162" s="176"/>
      <c r="O162" s="176"/>
      <c r="P162" s="176"/>
    </row>
    <row r="163" spans="1:20">
      <c r="B163" s="38"/>
      <c r="C163" s="199" t="s">
        <v>234</v>
      </c>
      <c r="D163" s="199"/>
      <c r="E163" s="199"/>
      <c r="F163" s="199"/>
      <c r="G163" s="156"/>
      <c r="H163" s="156"/>
      <c r="I163" s="156"/>
      <c r="J163" s="72"/>
      <c r="M163" s="176"/>
      <c r="N163" s="176"/>
      <c r="O163" s="176"/>
      <c r="P163" s="176"/>
    </row>
    <row r="164" spans="1:20">
      <c r="B164" s="38"/>
      <c r="C164" s="199" t="s">
        <v>235</v>
      </c>
      <c r="D164" s="199"/>
      <c r="E164" s="199"/>
      <c r="F164" s="199"/>
      <c r="G164" s="156"/>
      <c r="H164" s="156"/>
      <c r="I164" s="156"/>
      <c r="J164" s="72"/>
      <c r="M164" s="176"/>
      <c r="N164" s="176"/>
      <c r="O164" s="176"/>
      <c r="P164" s="176"/>
    </row>
    <row r="165" spans="1:20">
      <c r="B165" s="38"/>
      <c r="C165" s="199" t="s">
        <v>236</v>
      </c>
      <c r="D165" s="199"/>
      <c r="E165" s="199"/>
      <c r="F165" s="199"/>
      <c r="G165" s="156"/>
      <c r="H165" s="156"/>
      <c r="I165" s="156"/>
      <c r="J165" s="72"/>
      <c r="M165" s="176"/>
      <c r="N165" s="176"/>
      <c r="O165" s="176"/>
      <c r="P165" s="176"/>
    </row>
    <row r="166" spans="1:20">
      <c r="B166" s="38"/>
      <c r="C166" s="199" t="s">
        <v>237</v>
      </c>
      <c r="D166" s="199"/>
      <c r="E166" s="199"/>
      <c r="F166" s="199"/>
      <c r="G166" s="156"/>
      <c r="H166" s="156"/>
      <c r="I166" s="156"/>
      <c r="J166" s="72"/>
      <c r="M166" s="176"/>
      <c r="N166" s="176"/>
      <c r="O166" s="176"/>
      <c r="P166" s="176"/>
    </row>
    <row r="167" spans="1:20">
      <c r="B167" s="38"/>
      <c r="C167" s="199" t="s">
        <v>238</v>
      </c>
      <c r="D167" s="199"/>
      <c r="E167" s="199"/>
      <c r="F167" s="199"/>
      <c r="G167" s="156"/>
      <c r="H167" s="156"/>
      <c r="I167" s="156"/>
      <c r="J167" s="72"/>
      <c r="M167" s="176"/>
      <c r="N167" s="176"/>
      <c r="O167" s="176"/>
      <c r="P167" s="176"/>
    </row>
    <row r="168" spans="1:20">
      <c r="B168" s="38"/>
      <c r="C168" s="199" t="s">
        <v>239</v>
      </c>
      <c r="D168" s="199"/>
      <c r="E168" s="199"/>
      <c r="F168" s="199"/>
      <c r="G168" s="156"/>
      <c r="H168" s="156"/>
      <c r="I168" s="156"/>
      <c r="J168" s="72"/>
      <c r="M168" s="176"/>
      <c r="N168" s="176"/>
      <c r="O168" s="176"/>
      <c r="P168" s="176"/>
    </row>
    <row r="169" spans="1:20">
      <c r="B169" s="38"/>
      <c r="C169" s="199" t="s">
        <v>240</v>
      </c>
      <c r="D169" s="199"/>
      <c r="E169" s="199"/>
      <c r="F169" s="199"/>
      <c r="G169" s="158"/>
      <c r="H169" s="158"/>
      <c r="I169" s="158"/>
      <c r="J169" s="65"/>
    </row>
    <row r="170" spans="1:20" ht="13.5" thickBot="1">
      <c r="B170" s="38"/>
      <c r="C170" s="4"/>
      <c r="D170" s="4"/>
      <c r="E170" s="4"/>
      <c r="F170" s="157" t="s">
        <v>93</v>
      </c>
      <c r="G170" s="98">
        <f>SUM(G160:G169)</f>
        <v>0</v>
      </c>
      <c r="H170" s="98">
        <f>SUM(H160:H169)</f>
        <v>0</v>
      </c>
      <c r="I170" s="98">
        <f>SUM(I160:I169)</f>
        <v>0</v>
      </c>
      <c r="J170" s="99">
        <f>SUM(J160:J169)</f>
        <v>0</v>
      </c>
    </row>
    <row r="171" spans="1:20" ht="13.5" thickTop="1">
      <c r="B171" s="38"/>
      <c r="C171" s="4"/>
      <c r="D171" s="4"/>
      <c r="E171" s="4"/>
      <c r="F171" s="157" t="s">
        <v>14</v>
      </c>
      <c r="G171" s="159" t="str">
        <f>IFERROR(IF(G170&gt;0,INDEX(LGletters,MATCH((G170),LGvalues,-1)),""),"Invalid")</f>
        <v/>
      </c>
      <c r="H171" s="159" t="str">
        <f>IFERROR(IF(H170&gt;0,INDEX(LGletters,MATCH((H170),LGvalues,-1)),""),"Invalid")</f>
        <v/>
      </c>
      <c r="I171" s="159" t="str">
        <f>IFERROR(IF(I170&gt;0,INDEX(LGletters,MATCH((I170),LGvalues,-1)),""),"Invalid")</f>
        <v/>
      </c>
      <c r="J171" s="56" t="str">
        <f>IFERROR(IF(J170&gt;0,INDEX(LGletters,MATCH((J170),LGvalues,-1)),""),"Invalid")</f>
        <v/>
      </c>
    </row>
    <row r="172" spans="1:20">
      <c r="B172" s="38"/>
      <c r="C172" s="4"/>
      <c r="D172" s="4"/>
      <c r="E172" s="4"/>
      <c r="F172" s="157" t="s">
        <v>23</v>
      </c>
      <c r="G172" s="155" t="str">
        <f>IFERROR(IF(G171="","",ROMAN(INDEX(Rindices, G159,FIND(UPPER(G171),"ABCDEF")))),"Invalid")</f>
        <v/>
      </c>
      <c r="H172" s="155" t="str">
        <f>IFERROR(IF(H171="","",ROMAN(INDEX(Rindices, H159,FIND(UPPER(H171),"ABCDEF")))),"Invalid")</f>
        <v/>
      </c>
      <c r="I172" s="155" t="str">
        <f>IFERROR(IF(I171="","",ROMAN(INDEX(Rindices, I159,FIND(UPPER(I171),"ABCDEF")))),"Invalid")</f>
        <v/>
      </c>
      <c r="J172" s="94" t="str">
        <f>IFERROR(IF(J171="","",ROMAN(INDEX(Rindices, J159,FIND(UPPER(J171),"ABCDEF")))),"Invalid")</f>
        <v/>
      </c>
    </row>
    <row r="173" spans="1:20" ht="13.5" thickBot="1">
      <c r="B173" s="40"/>
      <c r="C173" s="32"/>
      <c r="D173" s="32"/>
      <c r="E173" s="32"/>
      <c r="F173" s="41" t="s">
        <v>12</v>
      </c>
      <c r="G173" s="59" t="str">
        <f>IFERROR(CHOOSE(IFERROR(IF(G171="","",INDEX(Rindices, G159,FIND(UPPER(G171),"ABCDEF"))),"Invalid"),"Very Low","Low","Medium","High","Very High"),"")</f>
        <v/>
      </c>
      <c r="H173" s="59" t="str">
        <f>IFERROR(CHOOSE(IFERROR(IF(H171="","",INDEX(Rindices, H159,FIND(UPPER(H171),"ABCDEF"))),"Invalid"),"Very Low","Low","Medium","High","Very High"),"")</f>
        <v/>
      </c>
      <c r="I173" s="59" t="str">
        <f>IFERROR(CHOOSE(IFERROR(IF(I171="","",INDEX(Rindices, I159,FIND(UPPER(I171),"ABCDEF"))),"Invalid"),"Very Low","Low","Medium","High","Very High"),"")</f>
        <v/>
      </c>
      <c r="J173" s="60" t="str">
        <f>IFERROR(CHOOSE(IFERROR(IF(J171="","",INDEX(Rindices, J159,FIND(UPPER(J171),"ABCDEF"))),"Invalid"),"Very Low","Low","Medium","High","Very High"),"")</f>
        <v/>
      </c>
    </row>
    <row r="174" spans="1:20">
      <c r="B174" s="4"/>
      <c r="C174" s="4"/>
      <c r="D174" s="4"/>
      <c r="E174" s="4"/>
      <c r="F174" s="130"/>
      <c r="G174" s="134"/>
      <c r="H174" s="134"/>
      <c r="I174" s="134"/>
      <c r="J174" s="134"/>
    </row>
    <row r="175" spans="1:20">
      <c r="B175" s="4"/>
      <c r="C175" s="4"/>
      <c r="D175" s="4"/>
      <c r="E175" s="4"/>
      <c r="F175" s="130"/>
      <c r="G175" s="134"/>
      <c r="H175" s="134"/>
      <c r="I175" s="134"/>
      <c r="J175" s="134"/>
    </row>
    <row r="176" spans="1:20">
      <c r="A176" s="21"/>
      <c r="B176" s="50"/>
      <c r="C176" s="49"/>
      <c r="D176" s="49"/>
      <c r="E176" s="49"/>
      <c r="F176" s="49"/>
      <c r="G176" s="51"/>
      <c r="H176" s="51"/>
      <c r="I176" s="52"/>
      <c r="J176" s="53"/>
      <c r="K176" s="52"/>
      <c r="L176" s="52"/>
      <c r="M176" s="52"/>
      <c r="N176" s="51"/>
      <c r="O176" s="51"/>
      <c r="P176" s="51"/>
      <c r="Q176" s="54"/>
      <c r="R176" s="54"/>
      <c r="S176" s="54"/>
      <c r="T176" s="54"/>
    </row>
    <row r="177" spans="2:24">
      <c r="B177" s="66" t="s">
        <v>87</v>
      </c>
      <c r="C177" s="76" t="s">
        <v>143</v>
      </c>
      <c r="D177" s="62"/>
      <c r="E177" s="62"/>
      <c r="F177" s="44"/>
      <c r="K177" s="44"/>
      <c r="L177" s="66" t="s">
        <v>88</v>
      </c>
      <c r="M177" s="64"/>
      <c r="N177" s="67" t="s">
        <v>114</v>
      </c>
      <c r="P177" s="44"/>
    </row>
    <row r="178" spans="2:24">
      <c r="B178" s="66"/>
      <c r="C178" s="77" t="s">
        <v>129</v>
      </c>
      <c r="D178" s="77"/>
      <c r="E178" s="77"/>
      <c r="F178" s="77"/>
      <c r="G178" s="77"/>
      <c r="H178" s="77"/>
      <c r="I178" s="78"/>
      <c r="J178" s="79"/>
      <c r="K178" s="80"/>
      <c r="L178" s="77"/>
      <c r="M178" s="77"/>
      <c r="N178" s="77"/>
      <c r="O178" s="77"/>
      <c r="P178" s="77"/>
      <c r="Q178" s="131"/>
      <c r="R178" s="131"/>
      <c r="S178" s="131"/>
      <c r="T178" s="131"/>
    </row>
    <row r="179" spans="2:24">
      <c r="B179" s="66"/>
      <c r="C179" s="77" t="s">
        <v>135</v>
      </c>
      <c r="D179" s="77"/>
      <c r="E179" s="77"/>
      <c r="F179" s="77"/>
      <c r="G179" s="77"/>
      <c r="H179" s="77"/>
      <c r="I179" s="78"/>
      <c r="J179" s="79"/>
      <c r="K179" s="80"/>
      <c r="L179" s="77"/>
      <c r="M179" s="77"/>
      <c r="N179" s="77"/>
      <c r="O179" s="77"/>
      <c r="P179" s="77"/>
      <c r="Q179" s="131"/>
      <c r="R179" s="131"/>
      <c r="S179" s="131"/>
      <c r="T179" s="131"/>
    </row>
    <row r="180" spans="2:24">
      <c r="B180" s="66"/>
      <c r="C180" s="77" t="s">
        <v>136</v>
      </c>
      <c r="D180" s="77"/>
      <c r="E180" s="77"/>
      <c r="F180" s="77"/>
      <c r="G180" s="77"/>
      <c r="H180" s="77"/>
      <c r="I180" s="78"/>
      <c r="J180" s="79"/>
      <c r="K180" s="80"/>
      <c r="L180" s="77"/>
      <c r="M180" s="77"/>
      <c r="N180" s="77"/>
      <c r="O180" s="77"/>
      <c r="P180" s="77"/>
      <c r="Q180" s="131"/>
      <c r="R180" s="131"/>
      <c r="S180" s="131"/>
      <c r="T180" s="131"/>
    </row>
    <row r="181" spans="2:24" ht="13.5" thickBot="1">
      <c r="B181" s="66"/>
      <c r="C181" s="77" t="s">
        <v>137</v>
      </c>
      <c r="D181" s="77"/>
      <c r="E181" s="77"/>
      <c r="F181" s="77"/>
      <c r="G181" s="77"/>
      <c r="H181" s="77"/>
      <c r="I181" s="78"/>
      <c r="J181" s="79"/>
      <c r="K181" s="80"/>
      <c r="L181" s="77"/>
      <c r="M181" s="77"/>
      <c r="N181" s="77"/>
      <c r="O181" s="77"/>
      <c r="P181" s="77"/>
    </row>
    <row r="182" spans="2:24">
      <c r="B182" s="66"/>
      <c r="C182" s="44"/>
      <c r="D182" s="44"/>
      <c r="E182" s="44"/>
      <c r="F182" s="44"/>
      <c r="G182" s="44"/>
      <c r="H182" s="181" t="s">
        <v>139</v>
      </c>
      <c r="I182" s="181"/>
      <c r="J182" s="120"/>
      <c r="K182" s="67"/>
      <c r="L182" s="44"/>
      <c r="M182" s="44"/>
      <c r="N182" s="44"/>
      <c r="O182" s="44"/>
      <c r="P182" s="44"/>
      <c r="Q182" s="182" t="s">
        <v>89</v>
      </c>
      <c r="R182" s="183"/>
      <c r="S182" s="183"/>
      <c r="T182" s="184"/>
    </row>
    <row r="183" spans="2:24" ht="38.25">
      <c r="B183" s="68" t="s">
        <v>92</v>
      </c>
      <c r="C183" s="69" t="s">
        <v>34</v>
      </c>
      <c r="D183" s="132" t="s">
        <v>50</v>
      </c>
      <c r="E183" s="132" t="s">
        <v>153</v>
      </c>
      <c r="F183" s="132" t="s">
        <v>49</v>
      </c>
      <c r="G183" s="132" t="s">
        <v>48</v>
      </c>
      <c r="H183" s="121" t="s">
        <v>182</v>
      </c>
      <c r="I183" s="132" t="s">
        <v>181</v>
      </c>
      <c r="J183" s="132" t="s">
        <v>73</v>
      </c>
      <c r="K183" s="132" t="s">
        <v>74</v>
      </c>
      <c r="L183" s="132" t="s">
        <v>80</v>
      </c>
      <c r="M183" s="132" t="s">
        <v>75</v>
      </c>
      <c r="N183" s="132" t="s">
        <v>79</v>
      </c>
      <c r="O183" s="132" t="s">
        <v>52</v>
      </c>
      <c r="P183" s="132" t="s">
        <v>81</v>
      </c>
      <c r="Q183" s="105" t="s">
        <v>157</v>
      </c>
      <c r="R183" s="132" t="s">
        <v>74</v>
      </c>
      <c r="S183" s="132" t="s">
        <v>75</v>
      </c>
      <c r="T183" s="46" t="s">
        <v>52</v>
      </c>
    </row>
    <row r="184" spans="2:24" ht="20.100000000000001" customHeight="1">
      <c r="B184" s="85"/>
      <c r="C184" s="81"/>
      <c r="D184" s="82"/>
      <c r="E184" s="104" t="b">
        <v>0</v>
      </c>
      <c r="F184" s="107"/>
      <c r="G184" s="84"/>
      <c r="H184" s="123" t="s">
        <v>180</v>
      </c>
      <c r="I184" s="62"/>
      <c r="J184" s="63"/>
      <c r="K184" s="19" t="str">
        <f t="shared" ref="K184:K210" si="17">IF($F184*J184&gt;0,$F184*J184,"--")</f>
        <v>--</v>
      </c>
      <c r="L184" s="134" t="str">
        <f>IF(K184&gt;0,IFERROR(MATCH(K184,R_11values,-1),""),"")</f>
        <v/>
      </c>
      <c r="M184" s="19" t="str">
        <f t="shared" ref="M184:M210" si="18">IF($G184*J184&gt;0,$G184*J184/1000,"--")</f>
        <v>--</v>
      </c>
      <c r="N184" s="134" t="str">
        <f xml:space="preserve"> IF(M184&gt;0, IFERROR(MATCH(M184,CO2values,-1),""),"")</f>
        <v/>
      </c>
      <c r="O184" s="106" t="str">
        <f t="shared" ref="O184:O210" si="19">IFERROR(((1000*J184)/(IF(ISNUMBER(I184),I184,CHOOSE(MATCH(H184,ATgroups,0),Acute1,Acute2,Acute3, Chronic1,Chronic2,Chronic3,Chronic4,Empty,"","")))),"--")</f>
        <v>--</v>
      </c>
      <c r="P184" s="134" t="str">
        <f xml:space="preserve"> IF(O184&gt;0, IFERROR(MATCH(O184,NVvalues,-1),""),"")</f>
        <v/>
      </c>
      <c r="Q184" s="70" t="b">
        <f t="shared" ref="Q184:Q210" si="20">OR(J184=0,NOT(E184),I184=0,AND(F184=0,G184=0))</f>
        <v>1</v>
      </c>
      <c r="R184" s="131" t="str">
        <f t="shared" ref="R184:R210" si="21">IF(Q184,IF(OR(L184&lt;P184,N184&lt;P184),K184,"---"),"Consider ")</f>
        <v>---</v>
      </c>
      <c r="S184" s="131" t="str">
        <f t="shared" ref="S184:S210" si="22">IF(Q184,IF(OR(L184&lt;P184,N184&lt;P184),M184,"---")," by ")</f>
        <v>---</v>
      </c>
      <c r="T184" s="65" t="str">
        <f t="shared" ref="T184:T210" si="23">IF(Q184,IF(AND(L184&gt;=P184,N184&gt;=P184),O184,"---"),"constituent ")</f>
        <v>--</v>
      </c>
      <c r="V184" s="36" t="s">
        <v>185</v>
      </c>
      <c r="W184" s="77"/>
    </row>
    <row r="185" spans="2:24" ht="20.100000000000001" customHeight="1">
      <c r="B185" s="86"/>
      <c r="C185" s="81"/>
      <c r="D185" s="87"/>
      <c r="E185" s="104" t="b">
        <v>0</v>
      </c>
      <c r="F185" s="108"/>
      <c r="G185" s="88"/>
      <c r="H185" s="123" t="s">
        <v>180</v>
      </c>
      <c r="I185" s="62"/>
      <c r="J185" s="89"/>
      <c r="K185" s="19" t="str">
        <f t="shared" si="17"/>
        <v>--</v>
      </c>
      <c r="L185" s="134"/>
      <c r="M185" s="19" t="str">
        <f t="shared" si="18"/>
        <v>--</v>
      </c>
      <c r="N185" s="134"/>
      <c r="O185" s="106" t="str">
        <f t="shared" si="19"/>
        <v>--</v>
      </c>
      <c r="P185" s="134"/>
      <c r="Q185" s="70" t="b">
        <f t="shared" si="20"/>
        <v>1</v>
      </c>
      <c r="R185" s="131" t="str">
        <f t="shared" si="21"/>
        <v>---</v>
      </c>
      <c r="S185" s="131" t="str">
        <f t="shared" si="22"/>
        <v>---</v>
      </c>
      <c r="T185" s="65" t="str">
        <f t="shared" si="23"/>
        <v>--</v>
      </c>
      <c r="W185" s="186" t="s">
        <v>186</v>
      </c>
    </row>
    <row r="186" spans="2:24" ht="20.100000000000001" customHeight="1">
      <c r="B186" s="86"/>
      <c r="C186" s="81"/>
      <c r="D186" s="87"/>
      <c r="E186" s="104" t="b">
        <v>0</v>
      </c>
      <c r="F186" s="108"/>
      <c r="G186" s="88"/>
      <c r="H186" s="123" t="s">
        <v>180</v>
      </c>
      <c r="I186" s="62"/>
      <c r="J186" s="89"/>
      <c r="K186" s="19" t="str">
        <f t="shared" si="17"/>
        <v>--</v>
      </c>
      <c r="L186" s="134"/>
      <c r="M186" s="19" t="str">
        <f t="shared" si="18"/>
        <v>--</v>
      </c>
      <c r="N186" s="134"/>
      <c r="O186" s="106" t="str">
        <f t="shared" si="19"/>
        <v>--</v>
      </c>
      <c r="P186" s="134"/>
      <c r="Q186" s="70" t="b">
        <f t="shared" si="20"/>
        <v>1</v>
      </c>
      <c r="R186" s="131" t="str">
        <f t="shared" si="21"/>
        <v>---</v>
      </c>
      <c r="S186" s="131" t="str">
        <f t="shared" si="22"/>
        <v>---</v>
      </c>
      <c r="T186" s="65" t="str">
        <f t="shared" si="23"/>
        <v>--</v>
      </c>
      <c r="V186" t="s">
        <v>184</v>
      </c>
      <c r="W186" s="186"/>
      <c r="X186" s="133" t="s">
        <v>187</v>
      </c>
    </row>
    <row r="187" spans="2:24" ht="20.100000000000001" customHeight="1">
      <c r="B187" s="86"/>
      <c r="C187" s="81"/>
      <c r="D187" s="87"/>
      <c r="E187" s="104" t="b">
        <v>0</v>
      </c>
      <c r="F187" s="108"/>
      <c r="G187" s="88"/>
      <c r="H187" s="123" t="s">
        <v>180</v>
      </c>
      <c r="I187" s="62"/>
      <c r="J187" s="89"/>
      <c r="K187" s="19" t="str">
        <f t="shared" si="17"/>
        <v>--</v>
      </c>
      <c r="L187" s="134"/>
      <c r="M187" s="19" t="str">
        <f t="shared" si="18"/>
        <v>--</v>
      </c>
      <c r="N187" s="134"/>
      <c r="O187" s="106" t="str">
        <f t="shared" si="19"/>
        <v>--</v>
      </c>
      <c r="P187" s="134"/>
      <c r="Q187" s="70" t="b">
        <f t="shared" si="20"/>
        <v>1</v>
      </c>
      <c r="R187" s="131" t="str">
        <f t="shared" si="21"/>
        <v>---</v>
      </c>
      <c r="S187" s="131" t="str">
        <f t="shared" si="22"/>
        <v>---</v>
      </c>
      <c r="T187" s="65" t="str">
        <f t="shared" si="23"/>
        <v>--</v>
      </c>
      <c r="V187" s="77"/>
      <c r="W187" s="124"/>
      <c r="X187">
        <f>W184*W187</f>
        <v>0</v>
      </c>
    </row>
    <row r="188" spans="2:24" ht="20.100000000000001" customHeight="1">
      <c r="B188" s="86"/>
      <c r="C188" s="81"/>
      <c r="D188" s="87"/>
      <c r="E188" s="104" t="b">
        <v>0</v>
      </c>
      <c r="F188" s="108"/>
      <c r="G188" s="88"/>
      <c r="H188" s="123" t="s">
        <v>180</v>
      </c>
      <c r="I188" s="62"/>
      <c r="J188" s="89"/>
      <c r="K188" s="19" t="str">
        <f t="shared" si="17"/>
        <v>--</v>
      </c>
      <c r="L188" s="134"/>
      <c r="M188" s="19" t="str">
        <f t="shared" si="18"/>
        <v>--</v>
      </c>
      <c r="N188" s="134"/>
      <c r="O188" s="106" t="str">
        <f t="shared" si="19"/>
        <v>--</v>
      </c>
      <c r="P188" s="134"/>
      <c r="Q188" s="70" t="b">
        <f t="shared" si="20"/>
        <v>1</v>
      </c>
      <c r="R188" s="131" t="str">
        <f t="shared" si="21"/>
        <v>---</v>
      </c>
      <c r="S188" s="131" t="str">
        <f t="shared" si="22"/>
        <v>---</v>
      </c>
      <c r="T188" s="65" t="str">
        <f t="shared" si="23"/>
        <v>--</v>
      </c>
      <c r="V188" s="77"/>
      <c r="W188" s="124"/>
      <c r="X188">
        <f>W184*W188</f>
        <v>0</v>
      </c>
    </row>
    <row r="189" spans="2:24" ht="20.100000000000001" customHeight="1">
      <c r="B189" s="86"/>
      <c r="C189" s="81"/>
      <c r="D189" s="87"/>
      <c r="E189" s="104" t="b">
        <v>0</v>
      </c>
      <c r="F189" s="108"/>
      <c r="G189" s="88"/>
      <c r="H189" s="123" t="s">
        <v>180</v>
      </c>
      <c r="I189" s="62"/>
      <c r="J189" s="89"/>
      <c r="K189" s="19" t="str">
        <f t="shared" si="17"/>
        <v>--</v>
      </c>
      <c r="L189" s="134"/>
      <c r="M189" s="19" t="str">
        <f t="shared" si="18"/>
        <v>--</v>
      </c>
      <c r="N189" s="134"/>
      <c r="O189" s="106" t="str">
        <f t="shared" si="19"/>
        <v>--</v>
      </c>
      <c r="P189" s="134"/>
      <c r="Q189" s="70" t="b">
        <f t="shared" si="20"/>
        <v>1</v>
      </c>
      <c r="R189" s="131" t="str">
        <f t="shared" si="21"/>
        <v>---</v>
      </c>
      <c r="S189" s="131" t="str">
        <f t="shared" si="22"/>
        <v>---</v>
      </c>
      <c r="T189" s="65" t="str">
        <f t="shared" si="23"/>
        <v>--</v>
      </c>
      <c r="V189" s="77"/>
      <c r="W189" s="124"/>
      <c r="X189">
        <f>W184*W189</f>
        <v>0</v>
      </c>
    </row>
    <row r="190" spans="2:24" ht="20.100000000000001" customHeight="1">
      <c r="B190" s="86"/>
      <c r="C190" s="81"/>
      <c r="D190" s="87"/>
      <c r="E190" s="104" t="b">
        <v>0</v>
      </c>
      <c r="F190" s="108"/>
      <c r="G190" s="88"/>
      <c r="H190" s="123" t="s">
        <v>180</v>
      </c>
      <c r="I190" s="62"/>
      <c r="J190" s="89"/>
      <c r="K190" s="19" t="str">
        <f t="shared" si="17"/>
        <v>--</v>
      </c>
      <c r="L190" s="134"/>
      <c r="M190" s="19" t="str">
        <f t="shared" si="18"/>
        <v>--</v>
      </c>
      <c r="N190" s="134"/>
      <c r="O190" s="106" t="str">
        <f t="shared" si="19"/>
        <v>--</v>
      </c>
      <c r="P190" s="134"/>
      <c r="Q190" s="70" t="b">
        <f t="shared" si="20"/>
        <v>1</v>
      </c>
      <c r="R190" s="131" t="str">
        <f t="shared" si="21"/>
        <v>---</v>
      </c>
      <c r="S190" s="131" t="str">
        <f t="shared" si="22"/>
        <v>---</v>
      </c>
      <c r="T190" s="65" t="str">
        <f t="shared" si="23"/>
        <v>--</v>
      </c>
      <c r="V190" s="77"/>
      <c r="W190" s="77"/>
      <c r="X190">
        <f>W184*W190</f>
        <v>0</v>
      </c>
    </row>
    <row r="191" spans="2:24" ht="20.100000000000001" customHeight="1">
      <c r="B191" s="86"/>
      <c r="C191" s="81"/>
      <c r="D191" s="87"/>
      <c r="E191" s="104" t="b">
        <v>0</v>
      </c>
      <c r="F191" s="108"/>
      <c r="G191" s="88"/>
      <c r="H191" s="123" t="s">
        <v>180</v>
      </c>
      <c r="I191" s="62"/>
      <c r="J191" s="89"/>
      <c r="K191" s="19" t="str">
        <f t="shared" si="17"/>
        <v>--</v>
      </c>
      <c r="L191" s="134"/>
      <c r="M191" s="19" t="str">
        <f t="shared" si="18"/>
        <v>--</v>
      </c>
      <c r="N191" s="134"/>
      <c r="O191" s="106" t="str">
        <f t="shared" si="19"/>
        <v>--</v>
      </c>
      <c r="P191" s="134"/>
      <c r="Q191" s="70" t="b">
        <f t="shared" si="20"/>
        <v>1</v>
      </c>
      <c r="R191" s="131" t="str">
        <f t="shared" si="21"/>
        <v>---</v>
      </c>
      <c r="S191" s="131" t="str">
        <f t="shared" si="22"/>
        <v>---</v>
      </c>
      <c r="T191" s="65" t="str">
        <f t="shared" si="23"/>
        <v>--</v>
      </c>
      <c r="V191" s="77"/>
      <c r="W191" s="77"/>
      <c r="X191">
        <f>W184*W191</f>
        <v>0</v>
      </c>
    </row>
    <row r="192" spans="2:24" ht="20.100000000000001" customHeight="1">
      <c r="B192" s="86"/>
      <c r="C192" s="81"/>
      <c r="D192" s="87"/>
      <c r="E192" s="104" t="b">
        <v>0</v>
      </c>
      <c r="F192" s="108"/>
      <c r="G192" s="88"/>
      <c r="H192" s="123" t="s">
        <v>180</v>
      </c>
      <c r="I192" s="62"/>
      <c r="J192" s="89"/>
      <c r="K192" s="19" t="str">
        <f t="shared" si="17"/>
        <v>--</v>
      </c>
      <c r="L192" s="134"/>
      <c r="M192" s="19" t="str">
        <f t="shared" si="18"/>
        <v>--</v>
      </c>
      <c r="N192" s="134"/>
      <c r="O192" s="106" t="str">
        <f t="shared" si="19"/>
        <v>--</v>
      </c>
      <c r="P192" s="134"/>
      <c r="Q192" s="70" t="b">
        <f t="shared" si="20"/>
        <v>1</v>
      </c>
      <c r="R192" s="131" t="str">
        <f t="shared" si="21"/>
        <v>---</v>
      </c>
      <c r="S192" s="131" t="str">
        <f t="shared" si="22"/>
        <v>---</v>
      </c>
      <c r="T192" s="65" t="str">
        <f t="shared" si="23"/>
        <v>--</v>
      </c>
      <c r="V192" s="77"/>
      <c r="W192" s="77"/>
      <c r="X192">
        <f>W184*W192</f>
        <v>0</v>
      </c>
    </row>
    <row r="193" spans="2:24" ht="20.100000000000001" customHeight="1">
      <c r="B193" s="86"/>
      <c r="C193" s="81"/>
      <c r="D193" s="87"/>
      <c r="E193" s="104" t="b">
        <v>0</v>
      </c>
      <c r="F193" s="108"/>
      <c r="G193" s="88"/>
      <c r="H193" s="123" t="s">
        <v>180</v>
      </c>
      <c r="I193" s="62"/>
      <c r="J193" s="89"/>
      <c r="K193" s="19" t="str">
        <f t="shared" si="17"/>
        <v>--</v>
      </c>
      <c r="L193" s="134"/>
      <c r="M193" s="19" t="str">
        <f t="shared" si="18"/>
        <v>--</v>
      </c>
      <c r="N193" s="134"/>
      <c r="O193" s="106" t="str">
        <f t="shared" si="19"/>
        <v>--</v>
      </c>
      <c r="P193" s="134"/>
      <c r="Q193" s="70" t="b">
        <f t="shared" si="20"/>
        <v>1</v>
      </c>
      <c r="R193" s="131" t="str">
        <f t="shared" si="21"/>
        <v>---</v>
      </c>
      <c r="S193" s="131" t="str">
        <f t="shared" si="22"/>
        <v>---</v>
      </c>
      <c r="T193" s="65" t="str">
        <f t="shared" si="23"/>
        <v>--</v>
      </c>
      <c r="V193" s="77"/>
      <c r="W193" s="77"/>
      <c r="X193">
        <f>W184*W193</f>
        <v>0</v>
      </c>
    </row>
    <row r="194" spans="2:24" ht="20.100000000000001" customHeight="1">
      <c r="B194" s="86"/>
      <c r="C194" s="81"/>
      <c r="D194" s="87"/>
      <c r="E194" s="104" t="b">
        <v>0</v>
      </c>
      <c r="F194" s="108"/>
      <c r="G194" s="88"/>
      <c r="H194" s="123" t="s">
        <v>180</v>
      </c>
      <c r="I194" s="62"/>
      <c r="J194" s="89"/>
      <c r="K194" s="19" t="str">
        <f t="shared" si="17"/>
        <v>--</v>
      </c>
      <c r="L194" s="134"/>
      <c r="M194" s="19" t="str">
        <f t="shared" si="18"/>
        <v>--</v>
      </c>
      <c r="N194" s="134"/>
      <c r="O194" s="106" t="str">
        <f t="shared" si="19"/>
        <v>--</v>
      </c>
      <c r="P194" s="134"/>
      <c r="Q194" s="70" t="b">
        <f t="shared" si="20"/>
        <v>1</v>
      </c>
      <c r="R194" s="131" t="str">
        <f t="shared" si="21"/>
        <v>---</v>
      </c>
      <c r="S194" s="131" t="str">
        <f t="shared" si="22"/>
        <v>---</v>
      </c>
      <c r="T194" s="65" t="str">
        <f t="shared" si="23"/>
        <v>--</v>
      </c>
      <c r="V194" s="77"/>
      <c r="W194" s="77"/>
      <c r="X194">
        <f>W184*W194</f>
        <v>0</v>
      </c>
    </row>
    <row r="195" spans="2:24" ht="20.100000000000001" customHeight="1">
      <c r="B195" s="86"/>
      <c r="C195" s="81"/>
      <c r="D195" s="87"/>
      <c r="E195" s="104" t="b">
        <v>0</v>
      </c>
      <c r="F195" s="108"/>
      <c r="G195" s="88"/>
      <c r="H195" s="123" t="s">
        <v>180</v>
      </c>
      <c r="I195" s="62"/>
      <c r="J195" s="89"/>
      <c r="K195" s="19" t="str">
        <f t="shared" si="17"/>
        <v>--</v>
      </c>
      <c r="L195" s="134"/>
      <c r="M195" s="19" t="str">
        <f t="shared" si="18"/>
        <v>--</v>
      </c>
      <c r="N195" s="134"/>
      <c r="O195" s="106" t="str">
        <f t="shared" si="19"/>
        <v>--</v>
      </c>
      <c r="P195" s="134"/>
      <c r="Q195" s="70" t="b">
        <f t="shared" si="20"/>
        <v>1</v>
      </c>
      <c r="R195" s="131" t="str">
        <f t="shared" si="21"/>
        <v>---</v>
      </c>
      <c r="S195" s="131" t="str">
        <f t="shared" si="22"/>
        <v>---</v>
      </c>
      <c r="T195" s="65" t="str">
        <f t="shared" si="23"/>
        <v>--</v>
      </c>
      <c r="V195" s="77"/>
      <c r="W195" s="77"/>
      <c r="X195">
        <f>W184*W195</f>
        <v>0</v>
      </c>
    </row>
    <row r="196" spans="2:24" ht="20.100000000000001" customHeight="1" thickBot="1">
      <c r="B196" s="86"/>
      <c r="C196" s="81"/>
      <c r="D196" s="87"/>
      <c r="E196" s="104" t="b">
        <v>0</v>
      </c>
      <c r="F196" s="108"/>
      <c r="G196" s="88"/>
      <c r="H196" s="123" t="s">
        <v>180</v>
      </c>
      <c r="I196" s="62"/>
      <c r="J196" s="89"/>
      <c r="K196" s="19" t="str">
        <f t="shared" si="17"/>
        <v>--</v>
      </c>
      <c r="L196" s="134"/>
      <c r="M196" s="19" t="str">
        <f t="shared" si="18"/>
        <v>--</v>
      </c>
      <c r="N196" s="134"/>
      <c r="O196" s="106" t="str">
        <f t="shared" si="19"/>
        <v>--</v>
      </c>
      <c r="P196" s="134"/>
      <c r="Q196" s="70" t="b">
        <f t="shared" si="20"/>
        <v>1</v>
      </c>
      <c r="R196" s="131" t="str">
        <f t="shared" si="21"/>
        <v>---</v>
      </c>
      <c r="S196" s="131" t="str">
        <f t="shared" si="22"/>
        <v>---</v>
      </c>
      <c r="T196" s="65" t="str">
        <f t="shared" si="23"/>
        <v>--</v>
      </c>
      <c r="V196" t="s">
        <v>188</v>
      </c>
      <c r="W196" s="125">
        <f>SUM(W187:W195)</f>
        <v>0</v>
      </c>
      <c r="X196" s="126">
        <f>SUM(X187:X195)</f>
        <v>0</v>
      </c>
    </row>
    <row r="197" spans="2:24" ht="20.100000000000001" customHeight="1" thickTop="1">
      <c r="B197" s="86"/>
      <c r="C197" s="81"/>
      <c r="D197" s="87"/>
      <c r="E197" s="104" t="b">
        <v>0</v>
      </c>
      <c r="F197" s="108"/>
      <c r="G197" s="88"/>
      <c r="H197" s="123" t="s">
        <v>180</v>
      </c>
      <c r="I197" s="62"/>
      <c r="J197" s="89"/>
      <c r="K197" s="19" t="str">
        <f t="shared" si="17"/>
        <v>--</v>
      </c>
      <c r="L197" s="134"/>
      <c r="M197" s="19" t="str">
        <f t="shared" si="18"/>
        <v>--</v>
      </c>
      <c r="N197" s="134"/>
      <c r="O197" s="106" t="str">
        <f t="shared" si="19"/>
        <v>--</v>
      </c>
      <c r="P197" s="134"/>
      <c r="Q197" s="70" t="b">
        <f t="shared" si="20"/>
        <v>1</v>
      </c>
      <c r="R197" s="131" t="str">
        <f t="shared" si="21"/>
        <v>---</v>
      </c>
      <c r="S197" s="131" t="str">
        <f t="shared" si="22"/>
        <v>---</v>
      </c>
      <c r="T197" s="65" t="str">
        <f t="shared" si="23"/>
        <v>--</v>
      </c>
    </row>
    <row r="198" spans="2:24" ht="20.100000000000001" customHeight="1">
      <c r="B198" s="86"/>
      <c r="C198" s="81"/>
      <c r="D198" s="87"/>
      <c r="E198" s="104" t="b">
        <v>0</v>
      </c>
      <c r="F198" s="108"/>
      <c r="G198" s="88"/>
      <c r="H198" s="123" t="s">
        <v>180</v>
      </c>
      <c r="I198" s="62"/>
      <c r="J198" s="89"/>
      <c r="K198" s="19" t="str">
        <f t="shared" si="17"/>
        <v>--</v>
      </c>
      <c r="L198" s="134"/>
      <c r="M198" s="19" t="str">
        <f t="shared" si="18"/>
        <v>--</v>
      </c>
      <c r="N198" s="134"/>
      <c r="O198" s="106" t="str">
        <f t="shared" si="19"/>
        <v>--</v>
      </c>
      <c r="P198" s="134"/>
      <c r="Q198" s="70" t="b">
        <f t="shared" si="20"/>
        <v>1</v>
      </c>
      <c r="R198" s="131" t="str">
        <f t="shared" si="21"/>
        <v>---</v>
      </c>
      <c r="S198" s="131" t="str">
        <f t="shared" si="22"/>
        <v>---</v>
      </c>
      <c r="T198" s="65" t="str">
        <f t="shared" si="23"/>
        <v>--</v>
      </c>
    </row>
    <row r="199" spans="2:24" ht="20.100000000000001" customHeight="1">
      <c r="B199" s="86"/>
      <c r="C199" s="81"/>
      <c r="D199" s="87"/>
      <c r="E199" s="104" t="b">
        <v>0</v>
      </c>
      <c r="F199" s="108"/>
      <c r="G199" s="88"/>
      <c r="H199" s="123" t="s">
        <v>180</v>
      </c>
      <c r="I199" s="62"/>
      <c r="J199" s="89"/>
      <c r="K199" s="19" t="str">
        <f t="shared" si="17"/>
        <v>--</v>
      </c>
      <c r="L199" s="134"/>
      <c r="M199" s="19" t="str">
        <f t="shared" si="18"/>
        <v>--</v>
      </c>
      <c r="N199" s="134"/>
      <c r="O199" s="106" t="str">
        <f t="shared" si="19"/>
        <v>--</v>
      </c>
      <c r="P199" s="134"/>
      <c r="Q199" s="70" t="b">
        <f t="shared" si="20"/>
        <v>1</v>
      </c>
      <c r="R199" s="131" t="str">
        <f t="shared" si="21"/>
        <v>---</v>
      </c>
      <c r="S199" s="131" t="str">
        <f t="shared" si="22"/>
        <v>---</v>
      </c>
      <c r="T199" s="65" t="str">
        <f t="shared" si="23"/>
        <v>--</v>
      </c>
    </row>
    <row r="200" spans="2:24" ht="20.100000000000001" customHeight="1">
      <c r="B200" s="86"/>
      <c r="C200" s="81"/>
      <c r="D200" s="87"/>
      <c r="E200" s="104" t="b">
        <v>0</v>
      </c>
      <c r="F200" s="108"/>
      <c r="G200" s="88"/>
      <c r="H200" s="123" t="s">
        <v>180</v>
      </c>
      <c r="I200" s="62"/>
      <c r="J200" s="89"/>
      <c r="K200" s="19" t="str">
        <f t="shared" si="17"/>
        <v>--</v>
      </c>
      <c r="L200" s="134"/>
      <c r="M200" s="19" t="str">
        <f t="shared" si="18"/>
        <v>--</v>
      </c>
      <c r="N200" s="134"/>
      <c r="O200" s="106" t="str">
        <f t="shared" si="19"/>
        <v>--</v>
      </c>
      <c r="P200" s="134"/>
      <c r="Q200" s="70" t="b">
        <f t="shared" si="20"/>
        <v>1</v>
      </c>
      <c r="R200" s="131" t="str">
        <f t="shared" si="21"/>
        <v>---</v>
      </c>
      <c r="S200" s="131" t="str">
        <f t="shared" si="22"/>
        <v>---</v>
      </c>
      <c r="T200" s="65" t="str">
        <f t="shared" si="23"/>
        <v>--</v>
      </c>
    </row>
    <row r="201" spans="2:24" ht="20.100000000000001" customHeight="1">
      <c r="B201" s="86"/>
      <c r="C201" s="81"/>
      <c r="D201" s="87"/>
      <c r="E201" s="104" t="b">
        <v>0</v>
      </c>
      <c r="F201" s="108"/>
      <c r="G201" s="88"/>
      <c r="H201" s="123" t="s">
        <v>180</v>
      </c>
      <c r="I201" s="62"/>
      <c r="J201" s="89"/>
      <c r="K201" s="19" t="str">
        <f t="shared" si="17"/>
        <v>--</v>
      </c>
      <c r="L201" s="134"/>
      <c r="M201" s="19" t="str">
        <f t="shared" si="18"/>
        <v>--</v>
      </c>
      <c r="N201" s="134"/>
      <c r="O201" s="106" t="str">
        <f t="shared" si="19"/>
        <v>--</v>
      </c>
      <c r="P201" s="134"/>
      <c r="Q201" s="70" t="b">
        <f t="shared" si="20"/>
        <v>1</v>
      </c>
      <c r="R201" s="131" t="str">
        <f t="shared" si="21"/>
        <v>---</v>
      </c>
      <c r="S201" s="131" t="str">
        <f t="shared" si="22"/>
        <v>---</v>
      </c>
      <c r="T201" s="65" t="str">
        <f t="shared" si="23"/>
        <v>--</v>
      </c>
    </row>
    <row r="202" spans="2:24" ht="20.100000000000001" customHeight="1">
      <c r="B202" s="86"/>
      <c r="C202" s="81"/>
      <c r="D202" s="87"/>
      <c r="E202" s="104" t="b">
        <v>0</v>
      </c>
      <c r="F202" s="108"/>
      <c r="G202" s="88"/>
      <c r="H202" s="123" t="s">
        <v>180</v>
      </c>
      <c r="I202" s="62"/>
      <c r="J202" s="89"/>
      <c r="K202" s="19" t="str">
        <f t="shared" si="17"/>
        <v>--</v>
      </c>
      <c r="L202" s="134"/>
      <c r="M202" s="19" t="str">
        <f t="shared" si="18"/>
        <v>--</v>
      </c>
      <c r="N202" s="134"/>
      <c r="O202" s="106" t="str">
        <f t="shared" si="19"/>
        <v>--</v>
      </c>
      <c r="P202" s="134"/>
      <c r="Q202" s="70" t="b">
        <f t="shared" si="20"/>
        <v>1</v>
      </c>
      <c r="R202" s="131" t="str">
        <f t="shared" si="21"/>
        <v>---</v>
      </c>
      <c r="S202" s="131" t="str">
        <f t="shared" si="22"/>
        <v>---</v>
      </c>
      <c r="T202" s="65" t="str">
        <f t="shared" si="23"/>
        <v>--</v>
      </c>
    </row>
    <row r="203" spans="2:24" ht="20.100000000000001" customHeight="1">
      <c r="B203" s="86"/>
      <c r="C203" s="81"/>
      <c r="D203" s="87"/>
      <c r="E203" s="104" t="b">
        <v>0</v>
      </c>
      <c r="F203" s="108"/>
      <c r="G203" s="88"/>
      <c r="H203" s="123" t="s">
        <v>180</v>
      </c>
      <c r="I203" s="62"/>
      <c r="J203" s="89"/>
      <c r="K203" s="19" t="str">
        <f t="shared" si="17"/>
        <v>--</v>
      </c>
      <c r="L203" s="134"/>
      <c r="M203" s="19" t="str">
        <f t="shared" si="18"/>
        <v>--</v>
      </c>
      <c r="N203" s="134"/>
      <c r="O203" s="106" t="str">
        <f t="shared" si="19"/>
        <v>--</v>
      </c>
      <c r="P203" s="134"/>
      <c r="Q203" s="70" t="b">
        <f t="shared" si="20"/>
        <v>1</v>
      </c>
      <c r="R203" s="131" t="str">
        <f t="shared" si="21"/>
        <v>---</v>
      </c>
      <c r="S203" s="131" t="str">
        <f t="shared" si="22"/>
        <v>---</v>
      </c>
      <c r="T203" s="65" t="str">
        <f t="shared" si="23"/>
        <v>--</v>
      </c>
    </row>
    <row r="204" spans="2:24" ht="20.100000000000001" customHeight="1">
      <c r="B204" s="86"/>
      <c r="C204" s="81"/>
      <c r="D204" s="87"/>
      <c r="E204" s="104" t="b">
        <v>0</v>
      </c>
      <c r="F204" s="108"/>
      <c r="G204" s="88"/>
      <c r="H204" s="123" t="s">
        <v>180</v>
      </c>
      <c r="I204" s="62"/>
      <c r="J204" s="89"/>
      <c r="K204" s="19" t="str">
        <f t="shared" si="17"/>
        <v>--</v>
      </c>
      <c r="L204" s="134"/>
      <c r="M204" s="19" t="str">
        <f t="shared" si="18"/>
        <v>--</v>
      </c>
      <c r="N204" s="134"/>
      <c r="O204" s="106" t="str">
        <f t="shared" si="19"/>
        <v>--</v>
      </c>
      <c r="P204" s="134"/>
      <c r="Q204" s="70" t="b">
        <f t="shared" si="20"/>
        <v>1</v>
      </c>
      <c r="R204" s="131" t="str">
        <f t="shared" si="21"/>
        <v>---</v>
      </c>
      <c r="S204" s="131" t="str">
        <f t="shared" si="22"/>
        <v>---</v>
      </c>
      <c r="T204" s="65" t="str">
        <f t="shared" si="23"/>
        <v>--</v>
      </c>
    </row>
    <row r="205" spans="2:24" ht="20.100000000000001" customHeight="1">
      <c r="B205" s="86"/>
      <c r="C205" s="81"/>
      <c r="D205" s="87"/>
      <c r="E205" s="104" t="b">
        <v>0</v>
      </c>
      <c r="F205" s="108"/>
      <c r="G205" s="88"/>
      <c r="H205" s="123" t="s">
        <v>180</v>
      </c>
      <c r="I205" s="62"/>
      <c r="J205" s="89"/>
      <c r="K205" s="19" t="str">
        <f t="shared" si="17"/>
        <v>--</v>
      </c>
      <c r="L205" s="134"/>
      <c r="M205" s="19" t="str">
        <f t="shared" si="18"/>
        <v>--</v>
      </c>
      <c r="N205" s="134"/>
      <c r="O205" s="106" t="str">
        <f t="shared" si="19"/>
        <v>--</v>
      </c>
      <c r="P205" s="134"/>
      <c r="Q205" s="70" t="b">
        <f t="shared" si="20"/>
        <v>1</v>
      </c>
      <c r="R205" s="131" t="str">
        <f t="shared" si="21"/>
        <v>---</v>
      </c>
      <c r="S205" s="131" t="str">
        <f t="shared" si="22"/>
        <v>---</v>
      </c>
      <c r="T205" s="65" t="str">
        <f t="shared" si="23"/>
        <v>--</v>
      </c>
    </row>
    <row r="206" spans="2:24" ht="20.100000000000001" customHeight="1">
      <c r="B206" s="86"/>
      <c r="C206" s="81"/>
      <c r="D206" s="87"/>
      <c r="E206" s="104" t="b">
        <v>0</v>
      </c>
      <c r="F206" s="108"/>
      <c r="G206" s="88"/>
      <c r="H206" s="123" t="s">
        <v>180</v>
      </c>
      <c r="I206" s="62"/>
      <c r="J206" s="89"/>
      <c r="K206" s="19" t="str">
        <f t="shared" si="17"/>
        <v>--</v>
      </c>
      <c r="L206" s="134"/>
      <c r="M206" s="19" t="str">
        <f t="shared" si="18"/>
        <v>--</v>
      </c>
      <c r="N206" s="134"/>
      <c r="O206" s="106" t="str">
        <f t="shared" si="19"/>
        <v>--</v>
      </c>
      <c r="P206" s="134"/>
      <c r="Q206" s="70" t="b">
        <f t="shared" si="20"/>
        <v>1</v>
      </c>
      <c r="R206" s="131" t="str">
        <f t="shared" si="21"/>
        <v>---</v>
      </c>
      <c r="S206" s="131" t="str">
        <f t="shared" si="22"/>
        <v>---</v>
      </c>
      <c r="T206" s="65" t="str">
        <f t="shared" si="23"/>
        <v>--</v>
      </c>
    </row>
    <row r="207" spans="2:24" ht="20.100000000000001" customHeight="1">
      <c r="B207" s="86"/>
      <c r="C207" s="81"/>
      <c r="D207" s="87"/>
      <c r="E207" s="104" t="b">
        <v>0</v>
      </c>
      <c r="F207" s="108"/>
      <c r="G207" s="88"/>
      <c r="H207" s="123" t="s">
        <v>180</v>
      </c>
      <c r="I207" s="62"/>
      <c r="J207" s="89"/>
      <c r="K207" s="19" t="str">
        <f t="shared" si="17"/>
        <v>--</v>
      </c>
      <c r="L207" s="134"/>
      <c r="M207" s="19" t="str">
        <f t="shared" si="18"/>
        <v>--</v>
      </c>
      <c r="N207" s="134"/>
      <c r="O207" s="106" t="str">
        <f t="shared" si="19"/>
        <v>--</v>
      </c>
      <c r="P207" s="134"/>
      <c r="Q207" s="70" t="b">
        <f t="shared" si="20"/>
        <v>1</v>
      </c>
      <c r="R207" s="131" t="str">
        <f t="shared" si="21"/>
        <v>---</v>
      </c>
      <c r="S207" s="131" t="str">
        <f t="shared" si="22"/>
        <v>---</v>
      </c>
      <c r="T207" s="65" t="str">
        <f t="shared" si="23"/>
        <v>--</v>
      </c>
    </row>
    <row r="208" spans="2:24" ht="20.100000000000001" customHeight="1">
      <c r="B208" s="86"/>
      <c r="C208" s="81"/>
      <c r="D208" s="87"/>
      <c r="E208" s="104" t="b">
        <v>0</v>
      </c>
      <c r="F208" s="108"/>
      <c r="G208" s="88"/>
      <c r="H208" s="123" t="s">
        <v>180</v>
      </c>
      <c r="I208" s="62"/>
      <c r="J208" s="89"/>
      <c r="K208" s="19" t="str">
        <f t="shared" si="17"/>
        <v>--</v>
      </c>
      <c r="L208" s="134"/>
      <c r="M208" s="19" t="str">
        <f t="shared" si="18"/>
        <v>--</v>
      </c>
      <c r="N208" s="134"/>
      <c r="O208" s="106" t="str">
        <f t="shared" si="19"/>
        <v>--</v>
      </c>
      <c r="P208" s="134"/>
      <c r="Q208" s="70" t="b">
        <f t="shared" si="20"/>
        <v>1</v>
      </c>
      <c r="R208" s="131" t="str">
        <f t="shared" si="21"/>
        <v>---</v>
      </c>
      <c r="S208" s="131" t="str">
        <f t="shared" si="22"/>
        <v>---</v>
      </c>
      <c r="T208" s="65" t="str">
        <f t="shared" si="23"/>
        <v>--</v>
      </c>
    </row>
    <row r="209" spans="1:20" ht="20.100000000000001" customHeight="1">
      <c r="B209" s="85"/>
      <c r="C209" s="81"/>
      <c r="D209" s="83"/>
      <c r="E209" s="104" t="b">
        <v>0</v>
      </c>
      <c r="F209" s="109"/>
      <c r="G209" s="89"/>
      <c r="H209" s="123" t="s">
        <v>180</v>
      </c>
      <c r="I209" s="62"/>
      <c r="J209" s="89"/>
      <c r="K209" s="19" t="str">
        <f t="shared" si="17"/>
        <v>--</v>
      </c>
      <c r="L209" s="134" t="str">
        <f>IF(K209&gt;0,IFERROR(MATCH(K209,R_11values,-1),""),"")</f>
        <v/>
      </c>
      <c r="M209" s="19" t="str">
        <f t="shared" si="18"/>
        <v>--</v>
      </c>
      <c r="N209" s="134" t="str">
        <f xml:space="preserve"> IF(M209&gt;0, IFERROR(MATCH(M209,CO2values,-1),""),"")</f>
        <v/>
      </c>
      <c r="O209" s="106" t="str">
        <f t="shared" si="19"/>
        <v>--</v>
      </c>
      <c r="P209" s="134" t="str">
        <f xml:space="preserve"> IF(O209&gt;0, IFERROR(MATCH(O209,NVvalues,-1),""),"")</f>
        <v/>
      </c>
      <c r="Q209" s="70" t="b">
        <f t="shared" si="20"/>
        <v>1</v>
      </c>
      <c r="R209" s="131" t="str">
        <f t="shared" si="21"/>
        <v>---</v>
      </c>
      <c r="S209" s="131" t="str">
        <f t="shared" si="22"/>
        <v>---</v>
      </c>
      <c r="T209" s="65" t="str">
        <f t="shared" si="23"/>
        <v>--</v>
      </c>
    </row>
    <row r="210" spans="1:20" ht="20.100000000000001" customHeight="1" thickBot="1">
      <c r="B210" s="86"/>
      <c r="C210" s="81"/>
      <c r="D210" s="83"/>
      <c r="E210" s="104" t="b">
        <v>0</v>
      </c>
      <c r="F210" s="107"/>
      <c r="G210" s="90"/>
      <c r="H210" s="123" t="s">
        <v>180</v>
      </c>
      <c r="I210" s="62"/>
      <c r="J210" s="89"/>
      <c r="K210" s="19" t="str">
        <f t="shared" si="17"/>
        <v>--</v>
      </c>
      <c r="L210" s="134" t="str">
        <f>IF(K210&gt;0,IFERROR(MATCH(K210,R_11values,-1),""),"")</f>
        <v/>
      </c>
      <c r="M210" s="19" t="str">
        <f t="shared" si="18"/>
        <v>--</v>
      </c>
      <c r="N210" s="134" t="str">
        <f xml:space="preserve"> IF(M210&gt;0, IFERROR(MATCH(M210,CO2values,-1),""),"")</f>
        <v/>
      </c>
      <c r="O210" s="106" t="str">
        <f t="shared" si="19"/>
        <v>--</v>
      </c>
      <c r="P210" s="134" t="str">
        <f xml:space="preserve"> IF(O210&gt;0, IFERROR(MATCH(O210,NVvalues,-1),""),"")</f>
        <v/>
      </c>
      <c r="Q210" s="70" t="b">
        <f t="shared" si="20"/>
        <v>1</v>
      </c>
      <c r="R210" s="131" t="str">
        <f t="shared" si="21"/>
        <v>---</v>
      </c>
      <c r="S210" s="131" t="str">
        <f t="shared" si="22"/>
        <v>---</v>
      </c>
      <c r="T210" s="65" t="str">
        <f t="shared" si="23"/>
        <v>--</v>
      </c>
    </row>
    <row r="211" spans="1:20" ht="13.5" thickBot="1">
      <c r="B211" s="73" t="s">
        <v>195</v>
      </c>
      <c r="C211" s="37"/>
      <c r="D211" s="55"/>
      <c r="E211" s="55"/>
      <c r="F211" s="71"/>
      <c r="G211" s="189" t="s">
        <v>16</v>
      </c>
      <c r="H211" s="189"/>
      <c r="I211" s="189"/>
      <c r="J211" s="190"/>
      <c r="K211" s="10"/>
      <c r="L211" s="10"/>
      <c r="M211" s="10"/>
      <c r="N211" s="10"/>
      <c r="O211" s="10"/>
      <c r="P211" s="44"/>
      <c r="Q211" s="91" t="s">
        <v>93</v>
      </c>
      <c r="R211" s="92">
        <f>IF($S214,SUM(R184:R210),"Invalid")</f>
        <v>0</v>
      </c>
      <c r="S211" s="92">
        <f>IF($S214,SUM(S184:S210),"Invalid")</f>
        <v>0</v>
      </c>
      <c r="T211" s="93">
        <f>IF($S214,SUM(T184:T210),"Invalid")</f>
        <v>0</v>
      </c>
    </row>
    <row r="212" spans="1:20" ht="13.5" thickTop="1">
      <c r="B212" s="38"/>
      <c r="C212" s="6"/>
      <c r="D212" s="156" t="s">
        <v>13</v>
      </c>
      <c r="E212" s="156"/>
      <c r="F212" s="156" t="s">
        <v>15</v>
      </c>
      <c r="G212" s="156">
        <v>1</v>
      </c>
      <c r="H212" s="156">
        <v>2</v>
      </c>
      <c r="I212" s="156">
        <v>3</v>
      </c>
      <c r="J212" s="72">
        <v>4</v>
      </c>
      <c r="K212" s="6"/>
      <c r="L212" s="6"/>
      <c r="M212" s="6"/>
      <c r="N212" s="6"/>
      <c r="O212" s="6"/>
      <c r="P212" s="44"/>
      <c r="Q212" s="191" t="s">
        <v>16</v>
      </c>
      <c r="R212" s="193" t="str">
        <f>IFERROR(IF(0=R211,"",MATCH(R211,R_11values,-1)),"Invalid")</f>
        <v/>
      </c>
      <c r="S212" s="193" t="str">
        <f>IFERROR(IF(0=S211,"",MATCH(S211,CO2values,-1)),"Invalid")</f>
        <v/>
      </c>
      <c r="T212" s="195" t="str">
        <f>IFERROR(IF(0=T211,"",MATCH(T211,NVvalues,-1)),"Invalid")</f>
        <v/>
      </c>
    </row>
    <row r="213" spans="1:20" ht="13.5" thickBot="1">
      <c r="B213" s="38"/>
      <c r="C213" s="6"/>
      <c r="D213" s="160" t="str">
        <f>C177</f>
        <v>Number/NameS3</v>
      </c>
      <c r="E213" s="160"/>
      <c r="F213" s="160" t="s">
        <v>112</v>
      </c>
      <c r="G213" s="158" t="str">
        <f>IF($S214,IF(R212=G212,M177,""),"Invalid")</f>
        <v/>
      </c>
      <c r="H213" s="158" t="str">
        <f>IF($S214,IF(R212=H212,M177,""),"Invalid")</f>
        <v/>
      </c>
      <c r="I213" s="158" t="str">
        <f>IF($S214,IF(R212=I212,M177,""),"Invalid")</f>
        <v/>
      </c>
      <c r="J213" s="65" t="str">
        <f>IF($S214,IF(R212=J212,M177,""),"Invalid")</f>
        <v/>
      </c>
      <c r="K213" s="44"/>
      <c r="L213" s="44"/>
      <c r="M213" s="44"/>
      <c r="N213" s="44"/>
      <c r="O213" s="44"/>
      <c r="Q213" s="192"/>
      <c r="R213" s="194"/>
      <c r="S213" s="194"/>
      <c r="T213" s="196"/>
    </row>
    <row r="214" spans="1:20">
      <c r="B214" s="38"/>
      <c r="C214" s="6"/>
      <c r="D214" s="6"/>
      <c r="E214" s="6"/>
      <c r="F214" s="160" t="s">
        <v>113</v>
      </c>
      <c r="G214" s="158" t="str">
        <f>IF($S214,IF(S212=G212,M177,""),"Invalid")</f>
        <v/>
      </c>
      <c r="H214" s="158" t="str">
        <f>IF($S214,IF(S212=H212,M177,""),"Invalid")</f>
        <v/>
      </c>
      <c r="I214" s="158" t="str">
        <f>IF($S214,IF(S212=I212,M177,""),"Invalid")</f>
        <v/>
      </c>
      <c r="J214" s="65" t="str">
        <f>IF($S214,IF(S212=J212,M177,""),"Invalid")</f>
        <v/>
      </c>
      <c r="K214" s="44"/>
      <c r="L214" s="44"/>
      <c r="M214" s="44"/>
      <c r="N214" s="44"/>
      <c r="O214" s="44"/>
      <c r="P214" s="44"/>
      <c r="Q214" s="44"/>
      <c r="R214" s="66" t="s">
        <v>127</v>
      </c>
      <c r="S214" t="b">
        <f>AND(Q183:Q210)</f>
        <v>1</v>
      </c>
      <c r="T214" s="44"/>
    </row>
    <row r="215" spans="1:20">
      <c r="B215" s="38"/>
      <c r="C215" s="4"/>
      <c r="D215" s="4"/>
      <c r="E215" s="4"/>
      <c r="F215" s="157" t="s">
        <v>116</v>
      </c>
      <c r="G215" s="155" t="str">
        <f>IF($S214,IF(T212=G212,M177,""),"Invalid")</f>
        <v/>
      </c>
      <c r="H215" s="155" t="str">
        <f>IF($S214,IF(T212=H212,M177,""),"Invalid")</f>
        <v/>
      </c>
      <c r="I215" s="155" t="str">
        <f>IF($S214,IF(T212=I212,M177,""),"Invalid")</f>
        <v/>
      </c>
      <c r="J215" s="94" t="str">
        <f>IF($S214,IF(T212=J212,M177,""),"Invalid")</f>
        <v/>
      </c>
    </row>
    <row r="216" spans="1:20" ht="13.5" thickBot="1">
      <c r="B216" s="38"/>
      <c r="C216" s="4"/>
      <c r="D216" s="4"/>
      <c r="E216" s="4"/>
      <c r="F216" s="157" t="s">
        <v>93</v>
      </c>
      <c r="G216" s="98">
        <f>IF($S214,SUM(G213:G215),"Invalid")</f>
        <v>0</v>
      </c>
      <c r="H216" s="98">
        <f>IF($S214,SUM(H213:H215),"Invalid")</f>
        <v>0</v>
      </c>
      <c r="I216" s="98">
        <f>IF($S214,SUM(I213:I215),"Invalid")</f>
        <v>0</v>
      </c>
      <c r="J216" s="99">
        <f>IF($S214,SUM(J213:J215),"Invalid")</f>
        <v>0</v>
      </c>
    </row>
    <row r="217" spans="1:20" ht="13.5" thickTop="1">
      <c r="B217" s="38"/>
      <c r="C217" s="4"/>
      <c r="D217" s="4"/>
      <c r="E217" s="4"/>
      <c r="F217" s="157" t="s">
        <v>14</v>
      </c>
      <c r="G217" s="159" t="str">
        <f>IFERROR(IF(G216&gt;0,INDEX(LGletters,MATCH((G216),LGvalues,-1)),""),"Invalid")</f>
        <v/>
      </c>
      <c r="H217" s="159" t="str">
        <f>IFERROR(IF(H216&gt;0,INDEX(LGletters,MATCH((H216),LGvalues,-1)),""),"Invalid")</f>
        <v/>
      </c>
      <c r="I217" s="159" t="str">
        <f>IFERROR(IF(I216&gt;0,INDEX(LGletters,MATCH((I216),LGvalues,-1)),""),"Invalid")</f>
        <v/>
      </c>
      <c r="J217" s="56" t="str">
        <f>IFERROR(IF(J216&gt;0,INDEX(LGletters,MATCH((J216),LGvalues,-1)),""),"Invalid")</f>
        <v/>
      </c>
    </row>
    <row r="218" spans="1:20">
      <c r="B218" s="38"/>
      <c r="C218" s="4"/>
      <c r="D218" s="4"/>
      <c r="E218" s="4"/>
      <c r="F218" s="157" t="s">
        <v>23</v>
      </c>
      <c r="G218" s="155" t="str">
        <f>IFERROR(IF(G217="","",ROMAN(INDEX(Rindices, G212,FIND(UPPER(G217),"ABCDEF")))),"Invalid")</f>
        <v/>
      </c>
      <c r="H218" s="155" t="str">
        <f>IFERROR(IF(H217="","",ROMAN(INDEX(Rindices, H212,FIND(UPPER(H217),"ABCDEF")))),"Invalid")</f>
        <v/>
      </c>
      <c r="I218" s="155" t="str">
        <f>IFERROR(IF(I217="","",ROMAN(INDEX(Rindices, I212,FIND(UPPER(I217),"ABCDEF")))),"Invalid")</f>
        <v/>
      </c>
      <c r="J218" s="94" t="str">
        <f>IFERROR(IF(J217="","",ROMAN(INDEX(Rindices, J212,FIND(UPPER(J217),"ABCDEF")))),"Invalid")</f>
        <v/>
      </c>
    </row>
    <row r="219" spans="1:20" ht="13.5" thickBot="1">
      <c r="B219" s="40"/>
      <c r="C219" s="32"/>
      <c r="D219" s="32"/>
      <c r="E219" s="32"/>
      <c r="F219" s="41" t="s">
        <v>12</v>
      </c>
      <c r="G219" s="59" t="str">
        <f>IF($S214,IFERROR(CHOOSE(IFERROR(IF(G217="","",INDEX(Rindices, G212,FIND(UPPER(G217),"ABCDEF"))),"Invalid"),"Very Low","Low","Medium","High","Very High"),""),"Invalid")</f>
        <v/>
      </c>
      <c r="H219" s="59" t="str">
        <f>IF($S214,IFERROR(CHOOSE(IFERROR(IF(H217="","",INDEX(Rindices, H212,FIND(UPPER(H217),"ABCDEF"))),"Invalid"),"Very Low","Low","Medium","High","Very High"),""),"Invalid")</f>
        <v/>
      </c>
      <c r="I219" s="59" t="str">
        <f>IF($S214,IFERROR(CHOOSE(IFERROR(IF(I217="","",INDEX(Rindices, I212,FIND(UPPER(I217),"ABCDEF"))),"Invalid"),"Very Low","Low","Medium","High","Very High"),""),"Invalid")</f>
        <v/>
      </c>
      <c r="J219" s="60" t="str">
        <f>IF($S214,IFERROR(CHOOSE(IFERROR(IF(J217="","",INDEX(Rindices, J212,FIND(UPPER(J217),"ABCDEF"))),"Invalid"),"Very Low","Low","Medium","High","Very High"),""),"Invalid")</f>
        <v/>
      </c>
    </row>
    <row r="220" spans="1:20">
      <c r="A220" s="4"/>
      <c r="B220" s="4"/>
      <c r="C220" s="4"/>
      <c r="D220" s="4"/>
      <c r="E220" s="4"/>
      <c r="F220" s="130"/>
      <c r="G220" s="134"/>
      <c r="H220" s="134"/>
      <c r="I220" s="134"/>
      <c r="J220" s="134"/>
    </row>
    <row r="221" spans="1:20" ht="37.5" customHeight="1" thickBot="1">
      <c r="A221" s="4"/>
      <c r="B221" s="197" t="s">
        <v>202</v>
      </c>
      <c r="C221" s="197"/>
      <c r="D221" s="197"/>
      <c r="E221" s="197"/>
      <c r="F221" s="197"/>
      <c r="G221" s="197"/>
      <c r="H221" s="197"/>
      <c r="I221" s="197"/>
      <c r="J221" s="197"/>
      <c r="K221" s="197"/>
      <c r="L221" s="197"/>
      <c r="M221" s="197"/>
      <c r="N221" s="197"/>
      <c r="O221" s="197"/>
    </row>
    <row r="222" spans="1:20">
      <c r="B222" s="73" t="s">
        <v>196</v>
      </c>
      <c r="C222" s="37"/>
      <c r="D222" s="149" t="s">
        <v>197</v>
      </c>
      <c r="E222" s="150" t="str">
        <f>C177</f>
        <v>Number/NameS3</v>
      </c>
      <c r="F222" s="71"/>
      <c r="G222" s="189" t="s">
        <v>16</v>
      </c>
      <c r="H222" s="189"/>
      <c r="I222" s="189"/>
      <c r="J222" s="190"/>
    </row>
    <row r="223" spans="1:20">
      <c r="B223" s="38"/>
      <c r="C223" s="156" t="s">
        <v>15</v>
      </c>
      <c r="D223" s="4"/>
      <c r="E223" s="156"/>
      <c r="F223" s="4"/>
      <c r="G223" s="156">
        <v>1</v>
      </c>
      <c r="H223" s="156">
        <v>2</v>
      </c>
      <c r="I223" s="156">
        <v>3</v>
      </c>
      <c r="J223" s="72">
        <v>4</v>
      </c>
    </row>
    <row r="224" spans="1:20">
      <c r="B224" s="38"/>
      <c r="C224" s="198" t="s">
        <v>261</v>
      </c>
      <c r="D224" s="198"/>
      <c r="E224" s="198"/>
      <c r="F224" s="198"/>
      <c r="G224" s="11"/>
      <c r="H224" s="11"/>
      <c r="I224" s="11"/>
      <c r="J224" s="154"/>
    </row>
    <row r="225" spans="2:16">
      <c r="B225" s="38"/>
      <c r="C225" s="198" t="s">
        <v>262</v>
      </c>
      <c r="D225" s="198"/>
      <c r="E225" s="198"/>
      <c r="F225" s="198"/>
      <c r="G225" s="11"/>
      <c r="H225" s="11"/>
      <c r="I225" s="11"/>
      <c r="J225" s="154"/>
    </row>
    <row r="226" spans="2:16">
      <c r="B226" s="38"/>
      <c r="C226" s="198" t="s">
        <v>263</v>
      </c>
      <c r="D226" s="198"/>
      <c r="E226" s="198"/>
      <c r="F226" s="198"/>
      <c r="G226" s="11"/>
      <c r="H226" s="11"/>
      <c r="I226" s="11"/>
      <c r="J226" s="154"/>
    </row>
    <row r="227" spans="2:16">
      <c r="B227" s="38"/>
      <c r="C227" s="198" t="s">
        <v>264</v>
      </c>
      <c r="D227" s="198"/>
      <c r="E227" s="198"/>
      <c r="F227" s="198"/>
      <c r="G227" s="11"/>
      <c r="H227" s="11"/>
      <c r="I227" s="11"/>
      <c r="J227" s="154"/>
    </row>
    <row r="228" spans="2:16">
      <c r="B228" s="38"/>
      <c r="C228" s="198" t="s">
        <v>265</v>
      </c>
      <c r="D228" s="198"/>
      <c r="E228" s="198"/>
      <c r="F228" s="198"/>
      <c r="G228" s="11"/>
      <c r="H228" s="11"/>
      <c r="I228" s="11"/>
      <c r="J228" s="154"/>
    </row>
    <row r="229" spans="2:16">
      <c r="B229" s="38"/>
      <c r="C229" s="198" t="s">
        <v>266</v>
      </c>
      <c r="D229" s="198"/>
      <c r="E229" s="198"/>
      <c r="F229" s="198"/>
      <c r="G229" s="11"/>
      <c r="H229" s="11"/>
      <c r="I229" s="11"/>
      <c r="J229" s="154"/>
    </row>
    <row r="230" spans="2:16">
      <c r="B230" s="38"/>
      <c r="C230" s="198" t="s">
        <v>267</v>
      </c>
      <c r="D230" s="198"/>
      <c r="E230" s="198"/>
      <c r="F230" s="198"/>
      <c r="G230" s="11"/>
      <c r="H230" s="11"/>
      <c r="I230" s="11"/>
      <c r="J230" s="154"/>
    </row>
    <row r="231" spans="2:16">
      <c r="B231" s="38"/>
      <c r="C231" s="198" t="s">
        <v>268</v>
      </c>
      <c r="D231" s="198"/>
      <c r="E231" s="198"/>
      <c r="F231" s="198"/>
      <c r="G231" s="11"/>
      <c r="H231" s="11"/>
      <c r="I231" s="11"/>
      <c r="J231" s="154"/>
    </row>
    <row r="232" spans="2:16">
      <c r="B232" s="38"/>
      <c r="C232" s="198" t="s">
        <v>269</v>
      </c>
      <c r="D232" s="198"/>
      <c r="E232" s="198"/>
      <c r="F232" s="198"/>
      <c r="G232" s="11"/>
      <c r="H232" s="11"/>
      <c r="I232" s="11"/>
      <c r="J232" s="154"/>
    </row>
    <row r="233" spans="2:16">
      <c r="B233" s="38"/>
      <c r="C233" s="198" t="s">
        <v>270</v>
      </c>
      <c r="D233" s="198"/>
      <c r="E233" s="198"/>
      <c r="F233" s="198"/>
      <c r="G233" s="11"/>
      <c r="H233" s="11"/>
      <c r="I233" s="11"/>
      <c r="J233" s="154"/>
    </row>
    <row r="234" spans="2:16" ht="13.5" thickBot="1">
      <c r="B234" s="38"/>
      <c r="C234" s="4"/>
      <c r="D234" s="4"/>
      <c r="E234" s="4"/>
      <c r="F234" s="157" t="s">
        <v>93</v>
      </c>
      <c r="G234" s="98">
        <f>SUM(G224:G233)</f>
        <v>0</v>
      </c>
      <c r="H234" s="98">
        <f>SUM(H224:H233)</f>
        <v>0</v>
      </c>
      <c r="I234" s="98">
        <f>SUM(I224:I233)</f>
        <v>0</v>
      </c>
      <c r="J234" s="99">
        <f>SUM(J224:J233)</f>
        <v>0</v>
      </c>
      <c r="M234" s="176"/>
      <c r="N234" s="176"/>
      <c r="O234" s="176"/>
      <c r="P234" s="176"/>
    </row>
    <row r="235" spans="2:16" ht="13.5" thickTop="1">
      <c r="B235" s="38"/>
      <c r="C235" s="4"/>
      <c r="D235" s="4"/>
      <c r="E235" s="4"/>
      <c r="F235" s="157" t="s">
        <v>14</v>
      </c>
      <c r="G235" s="159" t="str">
        <f>IFERROR(IF(G234&gt;0,INDEX(LGletters,MATCH((G234),LGvalues,-1)),""),"Invalid")</f>
        <v/>
      </c>
      <c r="H235" s="159" t="str">
        <f>IFERROR(IF(H234&gt;0,INDEX(LGletters,MATCH((H234),LGvalues,-1)),""),"Invalid")</f>
        <v/>
      </c>
      <c r="I235" s="159" t="str">
        <f>IFERROR(IF(I234&gt;0,INDEX(LGletters,MATCH((I234),LGvalues,-1)),""),"Invalid")</f>
        <v/>
      </c>
      <c r="J235" s="56" t="str">
        <f>IFERROR(IF(J234&gt;0,INDEX(LGletters,MATCH((J234),LGvalues,-1)),""),"Invalid")</f>
        <v/>
      </c>
      <c r="M235" s="176"/>
      <c r="N235" s="176"/>
      <c r="O235" s="176"/>
      <c r="P235" s="176"/>
    </row>
    <row r="236" spans="2:16">
      <c r="B236" s="38"/>
      <c r="C236" s="4"/>
      <c r="D236" s="4"/>
      <c r="E236" s="4"/>
      <c r="F236" s="157" t="s">
        <v>23</v>
      </c>
      <c r="G236" s="155" t="str">
        <f>IFERROR(IF(G235="","",ROMAN(INDEX(Rindices, G223,FIND(UPPER(G235),"ABCDEF")))),"Invalid")</f>
        <v/>
      </c>
      <c r="H236" s="155" t="str">
        <f>IFERROR(IF(H235="","",ROMAN(INDEX(Rindices, H223,FIND(UPPER(H235),"ABCDEF")))),"Invalid")</f>
        <v/>
      </c>
      <c r="I236" s="155" t="str">
        <f>IFERROR(IF(I235="","",ROMAN(INDEX(Rindices, I223,FIND(UPPER(I235),"ABCDEF")))),"Invalid")</f>
        <v/>
      </c>
      <c r="J236" s="94" t="str">
        <f>IFERROR(IF(J235="","",ROMAN(INDEX(Rindices, J223,FIND(UPPER(J235),"ABCDEF")))),"Invalid")</f>
        <v/>
      </c>
      <c r="M236" s="176"/>
      <c r="N236" s="176"/>
      <c r="O236" s="176"/>
      <c r="P236" s="176"/>
    </row>
    <row r="237" spans="2:16" ht="13.5" thickBot="1">
      <c r="B237" s="40"/>
      <c r="C237" s="32"/>
      <c r="D237" s="32"/>
      <c r="E237" s="32"/>
      <c r="F237" s="41" t="s">
        <v>12</v>
      </c>
      <c r="G237" s="59" t="str">
        <f>IFERROR(CHOOSE(IFERROR(IF(G235="","",INDEX(Rindices, G223,FIND(UPPER(G235),"ABCDEF"))),"Invalid"),"Very Low","Low","Medium","High","Very High"),"")</f>
        <v/>
      </c>
      <c r="H237" s="59" t="str">
        <f>IFERROR(CHOOSE(IFERROR(IF(H235="","",INDEX(Rindices, H223,FIND(UPPER(H235),"ABCDEF"))),"Invalid"),"Very Low","Low","Medium","High","Very High"),"")</f>
        <v/>
      </c>
      <c r="I237" s="59" t="str">
        <f>IFERROR(CHOOSE(IFERROR(IF(I235="","",INDEX(Rindices, I223,FIND(UPPER(I235),"ABCDEF"))),"Invalid"),"Very Low","Low","Medium","High","Very High"),"")</f>
        <v/>
      </c>
      <c r="J237" s="60" t="str">
        <f>IFERROR(CHOOSE(IFERROR(IF(J235="","",INDEX(Rindices, J223,FIND(UPPER(J235),"ABCDEF"))),"Invalid"),"Very Low","Low","Medium","High","Very High"),"")</f>
        <v/>
      </c>
      <c r="M237" s="176"/>
      <c r="N237" s="176"/>
      <c r="O237" s="176"/>
      <c r="P237" s="176"/>
    </row>
    <row r="238" spans="2:16" ht="13.5" thickBot="1">
      <c r="B238" s="4"/>
      <c r="C238" s="4"/>
      <c r="D238" s="4"/>
      <c r="E238" s="4"/>
      <c r="F238" s="130"/>
      <c r="G238" s="134"/>
      <c r="H238" s="134"/>
      <c r="I238" s="134"/>
      <c r="J238" s="134"/>
      <c r="M238" s="176"/>
      <c r="N238" s="176"/>
      <c r="O238" s="176"/>
      <c r="P238" s="176"/>
    </row>
    <row r="239" spans="2:16">
      <c r="B239" s="73" t="s">
        <v>198</v>
      </c>
      <c r="C239" s="37"/>
      <c r="D239" s="149" t="s">
        <v>197</v>
      </c>
      <c r="E239" s="150" t="str">
        <f>C177</f>
        <v>Number/NameS3</v>
      </c>
      <c r="F239" s="71"/>
      <c r="G239" s="189" t="s">
        <v>16</v>
      </c>
      <c r="H239" s="189"/>
      <c r="I239" s="189"/>
      <c r="J239" s="190"/>
      <c r="M239" s="176"/>
      <c r="N239" s="176"/>
      <c r="O239" s="176"/>
      <c r="P239" s="176"/>
    </row>
    <row r="240" spans="2:16">
      <c r="B240" s="38"/>
      <c r="C240" s="156" t="s">
        <v>15</v>
      </c>
      <c r="D240" s="4"/>
      <c r="E240" s="156"/>
      <c r="F240" s="4"/>
      <c r="G240" s="156">
        <v>1</v>
      </c>
      <c r="H240" s="156">
        <v>2</v>
      </c>
      <c r="I240" s="156">
        <v>3</v>
      </c>
      <c r="J240" s="72">
        <v>4</v>
      </c>
      <c r="M240" s="176"/>
      <c r="N240" s="176"/>
      <c r="O240" s="176"/>
      <c r="P240" s="176"/>
    </row>
    <row r="241" spans="2:16">
      <c r="B241" s="38"/>
      <c r="C241" s="199" t="s">
        <v>251</v>
      </c>
      <c r="D241" s="199"/>
      <c r="E241" s="199"/>
      <c r="F241" s="199"/>
      <c r="G241" s="156"/>
      <c r="H241" s="156"/>
      <c r="I241" s="156"/>
      <c r="J241" s="72"/>
      <c r="M241" s="176"/>
      <c r="N241" s="176"/>
      <c r="O241" s="176"/>
      <c r="P241" s="176"/>
    </row>
    <row r="242" spans="2:16">
      <c r="B242" s="38"/>
      <c r="C242" s="199" t="s">
        <v>252</v>
      </c>
      <c r="D242" s="199"/>
      <c r="E242" s="199"/>
      <c r="F242" s="199"/>
      <c r="G242" s="156"/>
      <c r="H242" s="156"/>
      <c r="I242" s="156"/>
      <c r="J242" s="72"/>
      <c r="M242" s="176"/>
      <c r="N242" s="176"/>
      <c r="O242" s="176"/>
      <c r="P242" s="176"/>
    </row>
    <row r="243" spans="2:16">
      <c r="B243" s="38"/>
      <c r="C243" s="199" t="s">
        <v>253</v>
      </c>
      <c r="D243" s="199"/>
      <c r="E243" s="199"/>
      <c r="F243" s="199"/>
      <c r="G243" s="156"/>
      <c r="H243" s="156"/>
      <c r="I243" s="156"/>
      <c r="J243" s="72"/>
      <c r="M243" s="176"/>
      <c r="N243" s="176"/>
      <c r="O243" s="176"/>
      <c r="P243" s="176"/>
    </row>
    <row r="244" spans="2:16">
      <c r="B244" s="38"/>
      <c r="C244" s="199" t="s">
        <v>254</v>
      </c>
      <c r="D244" s="199"/>
      <c r="E244" s="199"/>
      <c r="F244" s="199"/>
      <c r="G244" s="156"/>
      <c r="H244" s="156"/>
      <c r="I244" s="156"/>
      <c r="J244" s="72"/>
      <c r="M244" s="176"/>
      <c r="N244" s="176"/>
      <c r="O244" s="176"/>
      <c r="P244" s="176"/>
    </row>
    <row r="245" spans="2:16">
      <c r="B245" s="38"/>
      <c r="C245" s="199" t="s">
        <v>255</v>
      </c>
      <c r="D245" s="199"/>
      <c r="E245" s="199"/>
      <c r="F245" s="199"/>
      <c r="G245" s="156"/>
      <c r="H245" s="156"/>
      <c r="I245" s="156"/>
      <c r="J245" s="72"/>
      <c r="M245" s="176"/>
      <c r="N245" s="176"/>
      <c r="O245" s="176"/>
      <c r="P245" s="176"/>
    </row>
    <row r="246" spans="2:16">
      <c r="B246" s="38"/>
      <c r="C246" s="199" t="s">
        <v>256</v>
      </c>
      <c r="D246" s="199"/>
      <c r="E246" s="199"/>
      <c r="F246" s="199"/>
      <c r="G246" s="156"/>
      <c r="H246" s="156"/>
      <c r="I246" s="156"/>
      <c r="J246" s="72"/>
      <c r="M246" s="176"/>
      <c r="N246" s="176"/>
      <c r="O246" s="176"/>
      <c r="P246" s="176"/>
    </row>
    <row r="247" spans="2:16">
      <c r="B247" s="38"/>
      <c r="C247" s="199" t="s">
        <v>257</v>
      </c>
      <c r="D247" s="199"/>
      <c r="E247" s="199"/>
      <c r="F247" s="199"/>
      <c r="G247" s="156"/>
      <c r="H247" s="156"/>
      <c r="I247" s="156"/>
      <c r="J247" s="72"/>
      <c r="M247" s="176"/>
      <c r="N247" s="176"/>
      <c r="O247" s="176"/>
      <c r="P247" s="176"/>
    </row>
    <row r="248" spans="2:16">
      <c r="B248" s="38"/>
      <c r="C248" s="199" t="s">
        <v>258</v>
      </c>
      <c r="D248" s="199"/>
      <c r="E248" s="199"/>
      <c r="F248" s="199"/>
      <c r="G248" s="156"/>
      <c r="H248" s="156"/>
      <c r="I248" s="156"/>
      <c r="J248" s="72"/>
      <c r="M248" s="176"/>
      <c r="N248" s="176"/>
      <c r="O248" s="176"/>
      <c r="P248" s="176"/>
    </row>
    <row r="249" spans="2:16">
      <c r="B249" s="38"/>
      <c r="C249" s="199" t="s">
        <v>259</v>
      </c>
      <c r="D249" s="199"/>
      <c r="E249" s="199"/>
      <c r="F249" s="199"/>
      <c r="G249" s="156"/>
      <c r="H249" s="156"/>
      <c r="I249" s="156"/>
      <c r="J249" s="72"/>
      <c r="M249" s="176"/>
      <c r="N249" s="176"/>
      <c r="O249" s="176"/>
      <c r="P249" s="176"/>
    </row>
    <row r="250" spans="2:16">
      <c r="B250" s="38"/>
      <c r="C250" s="199" t="s">
        <v>260</v>
      </c>
      <c r="D250" s="199"/>
      <c r="E250" s="199"/>
      <c r="F250" s="199"/>
      <c r="G250" s="158"/>
      <c r="H250" s="158"/>
      <c r="I250" s="158"/>
      <c r="J250" s="65"/>
      <c r="M250" s="176"/>
      <c r="N250" s="176"/>
      <c r="O250" s="176"/>
      <c r="P250" s="176"/>
    </row>
    <row r="251" spans="2:16" ht="13.5" thickBot="1">
      <c r="B251" s="38"/>
      <c r="C251" s="4"/>
      <c r="D251" s="4"/>
      <c r="E251" s="4"/>
      <c r="F251" s="157" t="s">
        <v>93</v>
      </c>
      <c r="G251" s="98">
        <f>SUM(G241:G250)</f>
        <v>0</v>
      </c>
      <c r="H251" s="98">
        <f>SUM(H241:H250)</f>
        <v>0</v>
      </c>
      <c r="I251" s="98">
        <f>SUM(I241:I250)</f>
        <v>0</v>
      </c>
      <c r="J251" s="99">
        <f>SUM(J241:J250)</f>
        <v>0</v>
      </c>
    </row>
    <row r="252" spans="2:16" ht="13.5" thickTop="1">
      <c r="B252" s="38"/>
      <c r="C252" s="4"/>
      <c r="D252" s="4"/>
      <c r="E252" s="4"/>
      <c r="F252" s="157" t="s">
        <v>14</v>
      </c>
      <c r="G252" s="159" t="str">
        <f>IFERROR(IF(G251&gt;0,INDEX(LGletters,MATCH((G251),LGvalues,-1)),""),"Invalid")</f>
        <v/>
      </c>
      <c r="H252" s="159" t="str">
        <f>IFERROR(IF(H251&gt;0,INDEX(LGletters,MATCH((H251),LGvalues,-1)),""),"Invalid")</f>
        <v/>
      </c>
      <c r="I252" s="159" t="str">
        <f>IFERROR(IF(I251&gt;0,INDEX(LGletters,MATCH((I251),LGvalues,-1)),""),"Invalid")</f>
        <v/>
      </c>
      <c r="J252" s="56" t="str">
        <f>IFERROR(IF(J251&gt;0,INDEX(LGletters,MATCH((J251),LGvalues,-1)),""),"Invalid")</f>
        <v/>
      </c>
    </row>
    <row r="253" spans="2:16">
      <c r="B253" s="38"/>
      <c r="C253" s="4"/>
      <c r="D253" s="4"/>
      <c r="E253" s="4"/>
      <c r="F253" s="157" t="s">
        <v>23</v>
      </c>
      <c r="G253" s="155" t="str">
        <f>IFERROR(IF(G252="","",ROMAN(INDEX(Rindices, G240,FIND(UPPER(G252),"ABCDEF")))),"Invalid")</f>
        <v/>
      </c>
      <c r="H253" s="155" t="str">
        <f>IFERROR(IF(H252="","",ROMAN(INDEX(Rindices, H240,FIND(UPPER(H252),"ABCDEF")))),"Invalid")</f>
        <v/>
      </c>
      <c r="I253" s="155" t="str">
        <f>IFERROR(IF(I252="","",ROMAN(INDEX(Rindices, I240,FIND(UPPER(I252),"ABCDEF")))),"Invalid")</f>
        <v/>
      </c>
      <c r="J253" s="94" t="str">
        <f>IFERROR(IF(J252="","",ROMAN(INDEX(Rindices, J240,FIND(UPPER(J252),"ABCDEF")))),"Invalid")</f>
        <v/>
      </c>
    </row>
    <row r="254" spans="2:16" ht="13.5" thickBot="1">
      <c r="B254" s="40"/>
      <c r="C254" s="32"/>
      <c r="D254" s="32"/>
      <c r="E254" s="32"/>
      <c r="F254" s="41" t="s">
        <v>12</v>
      </c>
      <c r="G254" s="59" t="str">
        <f>IFERROR(CHOOSE(IFERROR(IF(G252="","",INDEX(Rindices, G240,FIND(UPPER(G252),"ABCDEF"))),"Invalid"),"Very Low","Low","Medium","High","Very High"),"")</f>
        <v/>
      </c>
      <c r="H254" s="59" t="str">
        <f>IFERROR(CHOOSE(IFERROR(IF(H252="","",INDEX(Rindices, H240,FIND(UPPER(H252),"ABCDEF"))),"Invalid"),"Very Low","Low","Medium","High","Very High"),"")</f>
        <v/>
      </c>
      <c r="I254" s="59" t="str">
        <f>IFERROR(CHOOSE(IFERROR(IF(I252="","",INDEX(Rindices, I240,FIND(UPPER(I252),"ABCDEF"))),"Invalid"),"Very Low","Low","Medium","High","Very High"),"")</f>
        <v/>
      </c>
      <c r="J254" s="60" t="str">
        <f>IFERROR(CHOOSE(IFERROR(IF(J252="","",INDEX(Rindices, J240,FIND(UPPER(J252),"ABCDEF"))),"Invalid"),"Very Low","Low","Medium","High","Very High"),"")</f>
        <v/>
      </c>
    </row>
    <row r="255" spans="2:16">
      <c r="B255" s="4"/>
      <c r="C255" s="4"/>
      <c r="D255" s="4"/>
      <c r="E255" s="4"/>
      <c r="F255" s="130"/>
      <c r="G255" s="134"/>
      <c r="H255" s="134"/>
      <c r="I255" s="134"/>
      <c r="J255" s="134"/>
    </row>
    <row r="256" spans="2:16">
      <c r="B256" s="4"/>
      <c r="C256" s="4"/>
      <c r="D256" s="4"/>
      <c r="E256" s="4"/>
      <c r="F256" s="130"/>
      <c r="G256" s="134"/>
      <c r="H256" s="134"/>
      <c r="I256" s="134"/>
      <c r="J256" s="134"/>
    </row>
    <row r="257" spans="1:24">
      <c r="A257" s="21"/>
      <c r="B257" s="50"/>
      <c r="C257" s="49"/>
      <c r="D257" s="49"/>
      <c r="E257" s="49"/>
      <c r="F257" s="49"/>
      <c r="G257" s="51"/>
      <c r="H257" s="51"/>
      <c r="I257" s="52"/>
      <c r="J257" s="53"/>
      <c r="K257" s="52"/>
      <c r="L257" s="52"/>
      <c r="M257" s="52"/>
      <c r="N257" s="51"/>
      <c r="O257" s="51"/>
      <c r="P257" s="51"/>
      <c r="Q257" s="54"/>
      <c r="R257" s="54"/>
      <c r="S257" s="54"/>
      <c r="T257" s="54"/>
    </row>
    <row r="258" spans="1:24">
      <c r="B258" s="66" t="s">
        <v>87</v>
      </c>
      <c r="C258" s="76" t="s">
        <v>144</v>
      </c>
      <c r="D258" s="62"/>
      <c r="E258" s="62"/>
      <c r="F258" s="44"/>
      <c r="K258" s="44"/>
      <c r="L258" s="66" t="s">
        <v>88</v>
      </c>
      <c r="M258" s="64"/>
      <c r="N258" s="67" t="s">
        <v>114</v>
      </c>
      <c r="P258" s="44"/>
    </row>
    <row r="259" spans="1:24">
      <c r="B259" s="66"/>
      <c r="C259" s="77" t="s">
        <v>129</v>
      </c>
      <c r="D259" s="77"/>
      <c r="E259" s="77"/>
      <c r="F259" s="77"/>
      <c r="G259" s="77"/>
      <c r="H259" s="77"/>
      <c r="I259" s="78"/>
      <c r="J259" s="79"/>
      <c r="K259" s="80"/>
      <c r="L259" s="77"/>
      <c r="M259" s="77"/>
      <c r="N259" s="77"/>
      <c r="O259" s="77"/>
      <c r="P259" s="77"/>
      <c r="Q259" s="131"/>
      <c r="R259" s="131"/>
      <c r="S259" s="131"/>
      <c r="T259" s="131"/>
    </row>
    <row r="260" spans="1:24">
      <c r="B260" s="66"/>
      <c r="C260" s="77" t="s">
        <v>135</v>
      </c>
      <c r="D260" s="77"/>
      <c r="E260" s="77"/>
      <c r="F260" s="77"/>
      <c r="G260" s="77"/>
      <c r="H260" s="77"/>
      <c r="I260" s="78"/>
      <c r="J260" s="79"/>
      <c r="K260" s="80"/>
      <c r="L260" s="77"/>
      <c r="M260" s="77"/>
      <c r="N260" s="77"/>
      <c r="O260" s="77"/>
      <c r="P260" s="77"/>
      <c r="Q260" s="131"/>
      <c r="R260" s="131"/>
      <c r="S260" s="131"/>
      <c r="T260" s="131"/>
    </row>
    <row r="261" spans="1:24">
      <c r="B261" s="66"/>
      <c r="C261" s="77" t="s">
        <v>136</v>
      </c>
      <c r="D261" s="77"/>
      <c r="E261" s="77"/>
      <c r="F261" s="77"/>
      <c r="G261" s="77"/>
      <c r="H261" s="77"/>
      <c r="I261" s="78"/>
      <c r="J261" s="79"/>
      <c r="K261" s="80"/>
      <c r="L261" s="77"/>
      <c r="M261" s="77"/>
      <c r="N261" s="77"/>
      <c r="O261" s="77"/>
      <c r="P261" s="77"/>
      <c r="Q261" s="131"/>
      <c r="R261" s="131"/>
      <c r="S261" s="131"/>
      <c r="T261" s="131"/>
    </row>
    <row r="262" spans="1:24" ht="13.5" thickBot="1">
      <c r="B262" s="66"/>
      <c r="C262" s="77" t="s">
        <v>137</v>
      </c>
      <c r="D262" s="77"/>
      <c r="E262" s="77"/>
      <c r="F262" s="77"/>
      <c r="G262" s="77"/>
      <c r="H262" s="77"/>
      <c r="I262" s="78"/>
      <c r="J262" s="79"/>
      <c r="K262" s="80"/>
      <c r="L262" s="77"/>
      <c r="M262" s="77"/>
      <c r="N262" s="77"/>
      <c r="O262" s="77"/>
      <c r="P262" s="77"/>
      <c r="Q262" s="131"/>
      <c r="R262" s="131"/>
      <c r="S262" s="131"/>
      <c r="T262" s="131"/>
    </row>
    <row r="263" spans="1:24">
      <c r="B263" s="66"/>
      <c r="C263" s="44"/>
      <c r="D263" s="44"/>
      <c r="E263" s="44"/>
      <c r="F263" s="44"/>
      <c r="G263" s="44"/>
      <c r="H263" s="181" t="s">
        <v>139</v>
      </c>
      <c r="I263" s="181"/>
      <c r="J263" s="120"/>
      <c r="K263" s="67"/>
      <c r="L263" s="44"/>
      <c r="M263" s="44"/>
      <c r="N263" s="44"/>
      <c r="O263" s="44"/>
      <c r="P263" s="44"/>
      <c r="Q263" s="182" t="s">
        <v>89</v>
      </c>
      <c r="R263" s="183"/>
      <c r="S263" s="183"/>
      <c r="T263" s="184"/>
    </row>
    <row r="264" spans="1:24" ht="38.25">
      <c r="B264" s="68" t="s">
        <v>92</v>
      </c>
      <c r="C264" s="69" t="s">
        <v>34</v>
      </c>
      <c r="D264" s="132" t="s">
        <v>50</v>
      </c>
      <c r="E264" s="132" t="s">
        <v>153</v>
      </c>
      <c r="F264" s="132" t="s">
        <v>49</v>
      </c>
      <c r="G264" s="132" t="s">
        <v>48</v>
      </c>
      <c r="H264" s="121" t="s">
        <v>182</v>
      </c>
      <c r="I264" s="132" t="s">
        <v>181</v>
      </c>
      <c r="J264" s="132" t="s">
        <v>73</v>
      </c>
      <c r="K264" s="132" t="s">
        <v>74</v>
      </c>
      <c r="L264" s="132" t="s">
        <v>80</v>
      </c>
      <c r="M264" s="132" t="s">
        <v>75</v>
      </c>
      <c r="N264" s="132" t="s">
        <v>79</v>
      </c>
      <c r="O264" s="132" t="s">
        <v>52</v>
      </c>
      <c r="P264" s="132" t="s">
        <v>81</v>
      </c>
      <c r="Q264" s="105" t="s">
        <v>157</v>
      </c>
      <c r="R264" s="132" t="s">
        <v>74</v>
      </c>
      <c r="S264" s="132" t="s">
        <v>75</v>
      </c>
      <c r="T264" s="46" t="s">
        <v>52</v>
      </c>
    </row>
    <row r="265" spans="1:24" ht="20.100000000000001" customHeight="1">
      <c r="B265" s="85"/>
      <c r="C265" s="81"/>
      <c r="D265" s="82"/>
      <c r="E265" s="104" t="b">
        <v>0</v>
      </c>
      <c r="F265" s="107"/>
      <c r="G265" s="84"/>
      <c r="H265" s="123" t="s">
        <v>180</v>
      </c>
      <c r="I265" s="62"/>
      <c r="J265" s="63"/>
      <c r="K265" s="19" t="str">
        <f t="shared" ref="K265:K291" si="24">IF($F265*J265&gt;0,$F265*J265,"--")</f>
        <v>--</v>
      </c>
      <c r="L265" s="134" t="str">
        <f>IF(K265&gt;0,IFERROR(MATCH(K265,R_11values,-1),""),"")</f>
        <v/>
      </c>
      <c r="M265" s="22" t="str">
        <f>IF(ISNUMBER($G265),$G265*J265/1000,"")</f>
        <v/>
      </c>
      <c r="N265" s="134" t="str">
        <f xml:space="preserve"> IF(M265&gt;0, IFERROR(MATCH(M265,CO2values,-1),""),"")</f>
        <v/>
      </c>
      <c r="O265" s="106" t="str">
        <f t="shared" ref="O265:O291" si="25">IFERROR(((1000*J265)/(IF(ISNUMBER(I265),I265,CHOOSE(MATCH(H265,ATgroups,0),Acute1,Acute2,Acute3, Chronic1,Chronic2,Chronic3,Chronic4,Empty,"","")))),"--")</f>
        <v>--</v>
      </c>
      <c r="P265" s="134" t="str">
        <f xml:space="preserve"> IF(O265&gt;0, IFERROR(MATCH(O265,NVvalues,-1),""),"")</f>
        <v/>
      </c>
      <c r="Q265" s="70" t="b">
        <f t="shared" ref="Q265:Q291" si="26">OR(J265=0,NOT(E265),I265=0,AND(F265=0,G265=0))</f>
        <v>1</v>
      </c>
      <c r="R265" s="131" t="str">
        <f t="shared" ref="R265:R291" si="27">IF(Q265,IF(OR(L265&lt;P265,N265&lt;P265),K265,"---"),"Consider ")</f>
        <v>---</v>
      </c>
      <c r="S265" s="131" t="str">
        <f t="shared" ref="S265:S291" si="28">IF(Q265,IF(OR(L265&lt;P265,N265&lt;P265),M265,"---")," by ")</f>
        <v>---</v>
      </c>
      <c r="T265" s="65" t="str">
        <f t="shared" ref="T265:T291" si="29">IF(Q265,IF(AND(L265&gt;=P265,N265&gt;=P265),O265,"---"),"constituent ")</f>
        <v>--</v>
      </c>
      <c r="V265" s="36" t="s">
        <v>185</v>
      </c>
      <c r="W265" s="77"/>
    </row>
    <row r="266" spans="1:24" ht="20.100000000000001" customHeight="1">
      <c r="B266" s="86"/>
      <c r="C266" s="81"/>
      <c r="D266" s="87"/>
      <c r="E266" s="104" t="b">
        <v>0</v>
      </c>
      <c r="F266" s="108"/>
      <c r="G266" s="88"/>
      <c r="H266" s="123" t="s">
        <v>180</v>
      </c>
      <c r="I266" s="62"/>
      <c r="J266" s="89"/>
      <c r="K266" s="19" t="str">
        <f t="shared" si="24"/>
        <v>--</v>
      </c>
      <c r="L266" s="134"/>
      <c r="M266" s="19" t="str">
        <f t="shared" ref="M266:M291" si="30">IF($G266*J266&gt;0,$G266*J266/1000,"--")</f>
        <v>--</v>
      </c>
      <c r="N266" s="134"/>
      <c r="O266" s="106" t="str">
        <f t="shared" si="25"/>
        <v>--</v>
      </c>
      <c r="P266" s="134"/>
      <c r="Q266" s="70" t="b">
        <f t="shared" si="26"/>
        <v>1</v>
      </c>
      <c r="R266" s="131" t="str">
        <f t="shared" si="27"/>
        <v>---</v>
      </c>
      <c r="S266" s="131" t="str">
        <f t="shared" si="28"/>
        <v>---</v>
      </c>
      <c r="T266" s="65" t="str">
        <f t="shared" si="29"/>
        <v>--</v>
      </c>
      <c r="W266" s="186" t="s">
        <v>186</v>
      </c>
    </row>
    <row r="267" spans="1:24" ht="20.100000000000001" customHeight="1">
      <c r="B267" s="86"/>
      <c r="C267" s="81"/>
      <c r="D267" s="87"/>
      <c r="E267" s="104" t="b">
        <v>0</v>
      </c>
      <c r="F267" s="108"/>
      <c r="G267" s="88"/>
      <c r="H267" s="123" t="s">
        <v>180</v>
      </c>
      <c r="I267" s="62"/>
      <c r="J267" s="89"/>
      <c r="K267" s="19" t="str">
        <f t="shared" si="24"/>
        <v>--</v>
      </c>
      <c r="L267" s="134"/>
      <c r="M267" s="19" t="str">
        <f t="shared" si="30"/>
        <v>--</v>
      </c>
      <c r="N267" s="134"/>
      <c r="O267" s="106" t="str">
        <f t="shared" si="25"/>
        <v>--</v>
      </c>
      <c r="P267" s="134"/>
      <c r="Q267" s="70" t="b">
        <f t="shared" si="26"/>
        <v>1</v>
      </c>
      <c r="R267" s="131" t="str">
        <f t="shared" si="27"/>
        <v>---</v>
      </c>
      <c r="S267" s="131" t="str">
        <f t="shared" si="28"/>
        <v>---</v>
      </c>
      <c r="T267" s="65" t="str">
        <f t="shared" si="29"/>
        <v>--</v>
      </c>
      <c r="V267" t="s">
        <v>184</v>
      </c>
      <c r="W267" s="186"/>
      <c r="X267" s="133" t="s">
        <v>187</v>
      </c>
    </row>
    <row r="268" spans="1:24" ht="20.100000000000001" customHeight="1">
      <c r="B268" s="86"/>
      <c r="C268" s="81"/>
      <c r="D268" s="87"/>
      <c r="E268" s="104" t="b">
        <v>0</v>
      </c>
      <c r="F268" s="108"/>
      <c r="G268" s="88"/>
      <c r="H268" s="123" t="s">
        <v>180</v>
      </c>
      <c r="I268" s="62"/>
      <c r="J268" s="89"/>
      <c r="K268" s="19" t="str">
        <f t="shared" si="24"/>
        <v>--</v>
      </c>
      <c r="L268" s="134"/>
      <c r="M268" s="19" t="str">
        <f t="shared" si="30"/>
        <v>--</v>
      </c>
      <c r="N268" s="134"/>
      <c r="O268" s="106" t="str">
        <f t="shared" si="25"/>
        <v>--</v>
      </c>
      <c r="P268" s="134"/>
      <c r="Q268" s="70" t="b">
        <f t="shared" si="26"/>
        <v>1</v>
      </c>
      <c r="R268" s="131" t="str">
        <f t="shared" si="27"/>
        <v>---</v>
      </c>
      <c r="S268" s="131" t="str">
        <f t="shared" si="28"/>
        <v>---</v>
      </c>
      <c r="T268" s="65" t="str">
        <f t="shared" si="29"/>
        <v>--</v>
      </c>
      <c r="V268" s="77"/>
      <c r="W268" s="124"/>
      <c r="X268">
        <f>W265*W268</f>
        <v>0</v>
      </c>
    </row>
    <row r="269" spans="1:24" ht="20.100000000000001" customHeight="1">
      <c r="B269" s="86"/>
      <c r="C269" s="81"/>
      <c r="D269" s="87"/>
      <c r="E269" s="104" t="b">
        <v>0</v>
      </c>
      <c r="F269" s="108"/>
      <c r="G269" s="88"/>
      <c r="H269" s="123" t="s">
        <v>180</v>
      </c>
      <c r="I269" s="62"/>
      <c r="J269" s="89"/>
      <c r="K269" s="19" t="str">
        <f t="shared" si="24"/>
        <v>--</v>
      </c>
      <c r="L269" s="134"/>
      <c r="M269" s="19" t="str">
        <f t="shared" si="30"/>
        <v>--</v>
      </c>
      <c r="N269" s="134"/>
      <c r="O269" s="106" t="str">
        <f t="shared" si="25"/>
        <v>--</v>
      </c>
      <c r="P269" s="134"/>
      <c r="Q269" s="70" t="b">
        <f t="shared" si="26"/>
        <v>1</v>
      </c>
      <c r="R269" s="131" t="str">
        <f t="shared" si="27"/>
        <v>---</v>
      </c>
      <c r="S269" s="131" t="str">
        <f t="shared" si="28"/>
        <v>---</v>
      </c>
      <c r="T269" s="65" t="str">
        <f t="shared" si="29"/>
        <v>--</v>
      </c>
      <c r="V269" s="77"/>
      <c r="W269" s="124"/>
      <c r="X269">
        <f>W265*W269</f>
        <v>0</v>
      </c>
    </row>
    <row r="270" spans="1:24" ht="20.100000000000001" customHeight="1">
      <c r="B270" s="86"/>
      <c r="C270" s="81"/>
      <c r="D270" s="87"/>
      <c r="E270" s="104" t="b">
        <v>0</v>
      </c>
      <c r="F270" s="108"/>
      <c r="G270" s="88"/>
      <c r="H270" s="123" t="s">
        <v>180</v>
      </c>
      <c r="I270" s="62"/>
      <c r="J270" s="89"/>
      <c r="K270" s="19" t="str">
        <f t="shared" si="24"/>
        <v>--</v>
      </c>
      <c r="L270" s="134"/>
      <c r="M270" s="19" t="str">
        <f t="shared" si="30"/>
        <v>--</v>
      </c>
      <c r="N270" s="134"/>
      <c r="O270" s="106" t="str">
        <f t="shared" si="25"/>
        <v>--</v>
      </c>
      <c r="P270" s="134"/>
      <c r="Q270" s="70" t="b">
        <f t="shared" si="26"/>
        <v>1</v>
      </c>
      <c r="R270" s="131" t="str">
        <f t="shared" si="27"/>
        <v>---</v>
      </c>
      <c r="S270" s="131" t="str">
        <f t="shared" si="28"/>
        <v>---</v>
      </c>
      <c r="T270" s="65" t="str">
        <f t="shared" si="29"/>
        <v>--</v>
      </c>
      <c r="V270" s="77"/>
      <c r="W270" s="124"/>
      <c r="X270">
        <f>W265*W270</f>
        <v>0</v>
      </c>
    </row>
    <row r="271" spans="1:24" ht="20.100000000000001" customHeight="1">
      <c r="B271" s="86"/>
      <c r="C271" s="81"/>
      <c r="D271" s="87"/>
      <c r="E271" s="104" t="b">
        <v>0</v>
      </c>
      <c r="F271" s="108"/>
      <c r="G271" s="88"/>
      <c r="H271" s="123" t="s">
        <v>180</v>
      </c>
      <c r="I271" s="62"/>
      <c r="J271" s="89"/>
      <c r="K271" s="19" t="str">
        <f t="shared" si="24"/>
        <v>--</v>
      </c>
      <c r="L271" s="134"/>
      <c r="M271" s="19" t="str">
        <f t="shared" si="30"/>
        <v>--</v>
      </c>
      <c r="N271" s="134"/>
      <c r="O271" s="106" t="str">
        <f t="shared" si="25"/>
        <v>--</v>
      </c>
      <c r="P271" s="134"/>
      <c r="Q271" s="70" t="b">
        <f t="shared" si="26"/>
        <v>1</v>
      </c>
      <c r="R271" s="131" t="str">
        <f t="shared" si="27"/>
        <v>---</v>
      </c>
      <c r="S271" s="131" t="str">
        <f t="shared" si="28"/>
        <v>---</v>
      </c>
      <c r="T271" s="65" t="str">
        <f t="shared" si="29"/>
        <v>--</v>
      </c>
      <c r="V271" s="77"/>
      <c r="W271" s="77"/>
      <c r="X271">
        <f>W265*W271</f>
        <v>0</v>
      </c>
    </row>
    <row r="272" spans="1:24" ht="20.100000000000001" customHeight="1">
      <c r="B272" s="86"/>
      <c r="C272" s="81"/>
      <c r="D272" s="87"/>
      <c r="E272" s="104" t="b">
        <v>0</v>
      </c>
      <c r="F272" s="108"/>
      <c r="G272" s="88"/>
      <c r="H272" s="123" t="s">
        <v>180</v>
      </c>
      <c r="I272" s="62"/>
      <c r="J272" s="89"/>
      <c r="K272" s="19" t="str">
        <f t="shared" si="24"/>
        <v>--</v>
      </c>
      <c r="L272" s="134"/>
      <c r="M272" s="19" t="str">
        <f t="shared" si="30"/>
        <v>--</v>
      </c>
      <c r="N272" s="134"/>
      <c r="O272" s="106" t="str">
        <f t="shared" si="25"/>
        <v>--</v>
      </c>
      <c r="P272" s="134"/>
      <c r="Q272" s="70" t="b">
        <f t="shared" si="26"/>
        <v>1</v>
      </c>
      <c r="R272" s="131" t="str">
        <f t="shared" si="27"/>
        <v>---</v>
      </c>
      <c r="S272" s="131" t="str">
        <f t="shared" si="28"/>
        <v>---</v>
      </c>
      <c r="T272" s="65" t="str">
        <f t="shared" si="29"/>
        <v>--</v>
      </c>
      <c r="V272" s="77"/>
      <c r="W272" s="77"/>
      <c r="X272">
        <f>W265*W272</f>
        <v>0</v>
      </c>
    </row>
    <row r="273" spans="2:24" ht="20.100000000000001" customHeight="1">
      <c r="B273" s="86"/>
      <c r="C273" s="81"/>
      <c r="D273" s="87"/>
      <c r="E273" s="104" t="b">
        <v>0</v>
      </c>
      <c r="F273" s="108"/>
      <c r="G273" s="88"/>
      <c r="H273" s="123" t="s">
        <v>180</v>
      </c>
      <c r="I273" s="62"/>
      <c r="J273" s="89"/>
      <c r="K273" s="19" t="str">
        <f t="shared" si="24"/>
        <v>--</v>
      </c>
      <c r="L273" s="134"/>
      <c r="M273" s="19" t="str">
        <f t="shared" si="30"/>
        <v>--</v>
      </c>
      <c r="N273" s="134"/>
      <c r="O273" s="106" t="str">
        <f t="shared" si="25"/>
        <v>--</v>
      </c>
      <c r="P273" s="134"/>
      <c r="Q273" s="70" t="b">
        <f t="shared" si="26"/>
        <v>1</v>
      </c>
      <c r="R273" s="131" t="str">
        <f t="shared" si="27"/>
        <v>---</v>
      </c>
      <c r="S273" s="131" t="str">
        <f t="shared" si="28"/>
        <v>---</v>
      </c>
      <c r="T273" s="65" t="str">
        <f t="shared" si="29"/>
        <v>--</v>
      </c>
      <c r="V273" s="77"/>
      <c r="W273" s="77"/>
      <c r="X273">
        <f>W265*W273</f>
        <v>0</v>
      </c>
    </row>
    <row r="274" spans="2:24" ht="20.100000000000001" customHeight="1">
      <c r="B274" s="86"/>
      <c r="C274" s="81"/>
      <c r="D274" s="87"/>
      <c r="E274" s="104" t="b">
        <v>0</v>
      </c>
      <c r="F274" s="108"/>
      <c r="G274" s="88"/>
      <c r="H274" s="123" t="s">
        <v>180</v>
      </c>
      <c r="I274" s="62"/>
      <c r="J274" s="89"/>
      <c r="K274" s="19" t="str">
        <f t="shared" si="24"/>
        <v>--</v>
      </c>
      <c r="L274" s="134"/>
      <c r="M274" s="19" t="str">
        <f t="shared" si="30"/>
        <v>--</v>
      </c>
      <c r="N274" s="134"/>
      <c r="O274" s="106" t="str">
        <f t="shared" si="25"/>
        <v>--</v>
      </c>
      <c r="P274" s="134"/>
      <c r="Q274" s="70" t="b">
        <f t="shared" si="26"/>
        <v>1</v>
      </c>
      <c r="R274" s="131" t="str">
        <f t="shared" si="27"/>
        <v>---</v>
      </c>
      <c r="S274" s="131" t="str">
        <f t="shared" si="28"/>
        <v>---</v>
      </c>
      <c r="T274" s="65" t="str">
        <f t="shared" si="29"/>
        <v>--</v>
      </c>
      <c r="V274" s="77"/>
      <c r="W274" s="77"/>
      <c r="X274">
        <f>W265*W274</f>
        <v>0</v>
      </c>
    </row>
    <row r="275" spans="2:24" ht="20.100000000000001" customHeight="1">
      <c r="B275" s="86"/>
      <c r="C275" s="81"/>
      <c r="D275" s="87"/>
      <c r="E275" s="104" t="b">
        <v>0</v>
      </c>
      <c r="F275" s="108"/>
      <c r="G275" s="88"/>
      <c r="H275" s="123" t="s">
        <v>180</v>
      </c>
      <c r="I275" s="62"/>
      <c r="J275" s="89"/>
      <c r="K275" s="19" t="str">
        <f t="shared" si="24"/>
        <v>--</v>
      </c>
      <c r="L275" s="134"/>
      <c r="M275" s="19" t="str">
        <f t="shared" si="30"/>
        <v>--</v>
      </c>
      <c r="N275" s="134"/>
      <c r="O275" s="106" t="str">
        <f t="shared" si="25"/>
        <v>--</v>
      </c>
      <c r="P275" s="134"/>
      <c r="Q275" s="70" t="b">
        <f t="shared" si="26"/>
        <v>1</v>
      </c>
      <c r="R275" s="131" t="str">
        <f t="shared" si="27"/>
        <v>---</v>
      </c>
      <c r="S275" s="131" t="str">
        <f t="shared" si="28"/>
        <v>---</v>
      </c>
      <c r="T275" s="65" t="str">
        <f t="shared" si="29"/>
        <v>--</v>
      </c>
      <c r="V275" s="77"/>
      <c r="W275" s="77"/>
      <c r="X275">
        <f>W265*W275</f>
        <v>0</v>
      </c>
    </row>
    <row r="276" spans="2:24" ht="20.100000000000001" customHeight="1">
      <c r="B276" s="86"/>
      <c r="C276" s="81"/>
      <c r="D276" s="87"/>
      <c r="E276" s="104" t="b">
        <v>0</v>
      </c>
      <c r="F276" s="108"/>
      <c r="G276" s="88"/>
      <c r="H276" s="123" t="s">
        <v>180</v>
      </c>
      <c r="I276" s="62"/>
      <c r="J276" s="89"/>
      <c r="K276" s="19" t="str">
        <f t="shared" si="24"/>
        <v>--</v>
      </c>
      <c r="L276" s="134"/>
      <c r="M276" s="19" t="str">
        <f t="shared" si="30"/>
        <v>--</v>
      </c>
      <c r="N276" s="134"/>
      <c r="O276" s="106" t="str">
        <f t="shared" si="25"/>
        <v>--</v>
      </c>
      <c r="P276" s="134"/>
      <c r="Q276" s="70" t="b">
        <f t="shared" si="26"/>
        <v>1</v>
      </c>
      <c r="R276" s="131" t="str">
        <f t="shared" si="27"/>
        <v>---</v>
      </c>
      <c r="S276" s="131" t="str">
        <f t="shared" si="28"/>
        <v>---</v>
      </c>
      <c r="T276" s="65" t="str">
        <f t="shared" si="29"/>
        <v>--</v>
      </c>
      <c r="V276" s="77"/>
      <c r="W276" s="77"/>
      <c r="X276">
        <f>W265*W276</f>
        <v>0</v>
      </c>
    </row>
    <row r="277" spans="2:24" ht="20.100000000000001" customHeight="1" thickBot="1">
      <c r="B277" s="86"/>
      <c r="C277" s="81"/>
      <c r="D277" s="87"/>
      <c r="E277" s="104" t="b">
        <v>0</v>
      </c>
      <c r="F277" s="108"/>
      <c r="G277" s="88"/>
      <c r="H277" s="123" t="s">
        <v>180</v>
      </c>
      <c r="I277" s="62"/>
      <c r="J277" s="89"/>
      <c r="K277" s="19" t="str">
        <f t="shared" si="24"/>
        <v>--</v>
      </c>
      <c r="L277" s="134"/>
      <c r="M277" s="19" t="str">
        <f t="shared" si="30"/>
        <v>--</v>
      </c>
      <c r="N277" s="134"/>
      <c r="O277" s="106" t="str">
        <f t="shared" si="25"/>
        <v>--</v>
      </c>
      <c r="P277" s="134"/>
      <c r="Q277" s="70" t="b">
        <f t="shared" si="26"/>
        <v>1</v>
      </c>
      <c r="R277" s="131" t="str">
        <f t="shared" si="27"/>
        <v>---</v>
      </c>
      <c r="S277" s="131" t="str">
        <f t="shared" si="28"/>
        <v>---</v>
      </c>
      <c r="T277" s="65" t="str">
        <f t="shared" si="29"/>
        <v>--</v>
      </c>
      <c r="V277" t="s">
        <v>188</v>
      </c>
      <c r="W277" s="125">
        <f>SUM(W268:W276)</f>
        <v>0</v>
      </c>
      <c r="X277" s="126">
        <f>SUM(X268:X276)</f>
        <v>0</v>
      </c>
    </row>
    <row r="278" spans="2:24" ht="20.100000000000001" customHeight="1" thickTop="1">
      <c r="B278" s="86"/>
      <c r="C278" s="81"/>
      <c r="D278" s="87"/>
      <c r="E278" s="104" t="b">
        <v>0</v>
      </c>
      <c r="F278" s="108"/>
      <c r="G278" s="88"/>
      <c r="H278" s="123" t="s">
        <v>180</v>
      </c>
      <c r="I278" s="62"/>
      <c r="J278" s="89"/>
      <c r="K278" s="19" t="str">
        <f t="shared" si="24"/>
        <v>--</v>
      </c>
      <c r="L278" s="134"/>
      <c r="M278" s="19" t="str">
        <f t="shared" si="30"/>
        <v>--</v>
      </c>
      <c r="N278" s="134"/>
      <c r="O278" s="106" t="str">
        <f t="shared" si="25"/>
        <v>--</v>
      </c>
      <c r="P278" s="134"/>
      <c r="Q278" s="70" t="b">
        <f t="shared" si="26"/>
        <v>1</v>
      </c>
      <c r="R278" s="131" t="str">
        <f t="shared" si="27"/>
        <v>---</v>
      </c>
      <c r="S278" s="131" t="str">
        <f t="shared" si="28"/>
        <v>---</v>
      </c>
      <c r="T278" s="65" t="str">
        <f t="shared" si="29"/>
        <v>--</v>
      </c>
    </row>
    <row r="279" spans="2:24" ht="20.100000000000001" customHeight="1">
      <c r="B279" s="86"/>
      <c r="C279" s="81"/>
      <c r="D279" s="87"/>
      <c r="E279" s="104" t="b">
        <v>0</v>
      </c>
      <c r="F279" s="108"/>
      <c r="G279" s="88"/>
      <c r="H279" s="123" t="s">
        <v>180</v>
      </c>
      <c r="I279" s="62"/>
      <c r="J279" s="89"/>
      <c r="K279" s="19" t="str">
        <f t="shared" si="24"/>
        <v>--</v>
      </c>
      <c r="L279" s="134"/>
      <c r="M279" s="19" t="str">
        <f t="shared" si="30"/>
        <v>--</v>
      </c>
      <c r="N279" s="134"/>
      <c r="O279" s="106" t="str">
        <f t="shared" si="25"/>
        <v>--</v>
      </c>
      <c r="P279" s="134"/>
      <c r="Q279" s="70" t="b">
        <f t="shared" si="26"/>
        <v>1</v>
      </c>
      <c r="R279" s="131" t="str">
        <f t="shared" si="27"/>
        <v>---</v>
      </c>
      <c r="S279" s="131" t="str">
        <f t="shared" si="28"/>
        <v>---</v>
      </c>
      <c r="T279" s="65" t="str">
        <f t="shared" si="29"/>
        <v>--</v>
      </c>
    </row>
    <row r="280" spans="2:24" ht="20.100000000000001" customHeight="1">
      <c r="B280" s="86"/>
      <c r="C280" s="81"/>
      <c r="D280" s="87"/>
      <c r="E280" s="104" t="b">
        <v>0</v>
      </c>
      <c r="F280" s="108"/>
      <c r="G280" s="88"/>
      <c r="H280" s="123" t="s">
        <v>180</v>
      </c>
      <c r="I280" s="62"/>
      <c r="J280" s="89"/>
      <c r="K280" s="19" t="str">
        <f t="shared" si="24"/>
        <v>--</v>
      </c>
      <c r="L280" s="134"/>
      <c r="M280" s="19" t="str">
        <f t="shared" si="30"/>
        <v>--</v>
      </c>
      <c r="N280" s="134"/>
      <c r="O280" s="106" t="str">
        <f t="shared" si="25"/>
        <v>--</v>
      </c>
      <c r="P280" s="134"/>
      <c r="Q280" s="70" t="b">
        <f t="shared" si="26"/>
        <v>1</v>
      </c>
      <c r="R280" s="131" t="str">
        <f t="shared" si="27"/>
        <v>---</v>
      </c>
      <c r="S280" s="131" t="str">
        <f t="shared" si="28"/>
        <v>---</v>
      </c>
      <c r="T280" s="65" t="str">
        <f t="shared" si="29"/>
        <v>--</v>
      </c>
    </row>
    <row r="281" spans="2:24" ht="20.100000000000001" customHeight="1">
      <c r="B281" s="86"/>
      <c r="C281" s="81"/>
      <c r="D281" s="87"/>
      <c r="E281" s="104" t="b">
        <v>0</v>
      </c>
      <c r="F281" s="108"/>
      <c r="G281" s="88"/>
      <c r="H281" s="123" t="s">
        <v>180</v>
      </c>
      <c r="I281" s="62"/>
      <c r="J281" s="89"/>
      <c r="K281" s="19" t="str">
        <f t="shared" si="24"/>
        <v>--</v>
      </c>
      <c r="L281" s="134"/>
      <c r="M281" s="19" t="str">
        <f t="shared" si="30"/>
        <v>--</v>
      </c>
      <c r="N281" s="134"/>
      <c r="O281" s="106" t="str">
        <f t="shared" si="25"/>
        <v>--</v>
      </c>
      <c r="P281" s="134"/>
      <c r="Q281" s="70" t="b">
        <f t="shared" si="26"/>
        <v>1</v>
      </c>
      <c r="R281" s="131" t="str">
        <f t="shared" si="27"/>
        <v>---</v>
      </c>
      <c r="S281" s="131" t="str">
        <f t="shared" si="28"/>
        <v>---</v>
      </c>
      <c r="T281" s="65" t="str">
        <f t="shared" si="29"/>
        <v>--</v>
      </c>
    </row>
    <row r="282" spans="2:24" ht="20.100000000000001" customHeight="1">
      <c r="B282" s="86"/>
      <c r="C282" s="81"/>
      <c r="D282" s="87"/>
      <c r="E282" s="104" t="b">
        <v>0</v>
      </c>
      <c r="F282" s="108"/>
      <c r="G282" s="88"/>
      <c r="H282" s="123" t="s">
        <v>180</v>
      </c>
      <c r="I282" s="62"/>
      <c r="J282" s="89"/>
      <c r="K282" s="19" t="str">
        <f t="shared" si="24"/>
        <v>--</v>
      </c>
      <c r="L282" s="134"/>
      <c r="M282" s="19" t="str">
        <f t="shared" si="30"/>
        <v>--</v>
      </c>
      <c r="N282" s="134"/>
      <c r="O282" s="106" t="str">
        <f t="shared" si="25"/>
        <v>--</v>
      </c>
      <c r="P282" s="134"/>
      <c r="Q282" s="70" t="b">
        <f t="shared" si="26"/>
        <v>1</v>
      </c>
      <c r="R282" s="131" t="str">
        <f t="shared" si="27"/>
        <v>---</v>
      </c>
      <c r="S282" s="131" t="str">
        <f t="shared" si="28"/>
        <v>---</v>
      </c>
      <c r="T282" s="65" t="str">
        <f t="shared" si="29"/>
        <v>--</v>
      </c>
    </row>
    <row r="283" spans="2:24" ht="20.100000000000001" customHeight="1">
      <c r="B283" s="86"/>
      <c r="C283" s="81"/>
      <c r="D283" s="87"/>
      <c r="E283" s="104" t="b">
        <v>0</v>
      </c>
      <c r="F283" s="108"/>
      <c r="G283" s="88"/>
      <c r="H283" s="123" t="s">
        <v>180</v>
      </c>
      <c r="I283" s="62"/>
      <c r="J283" s="89"/>
      <c r="K283" s="19" t="str">
        <f t="shared" si="24"/>
        <v>--</v>
      </c>
      <c r="L283" s="134"/>
      <c r="M283" s="19" t="str">
        <f t="shared" si="30"/>
        <v>--</v>
      </c>
      <c r="N283" s="134"/>
      <c r="O283" s="106" t="str">
        <f t="shared" si="25"/>
        <v>--</v>
      </c>
      <c r="P283" s="134"/>
      <c r="Q283" s="70" t="b">
        <f t="shared" si="26"/>
        <v>1</v>
      </c>
      <c r="R283" s="131" t="str">
        <f t="shared" si="27"/>
        <v>---</v>
      </c>
      <c r="S283" s="131" t="str">
        <f t="shared" si="28"/>
        <v>---</v>
      </c>
      <c r="T283" s="65" t="str">
        <f t="shared" si="29"/>
        <v>--</v>
      </c>
    </row>
    <row r="284" spans="2:24" ht="20.100000000000001" customHeight="1">
      <c r="B284" s="86"/>
      <c r="C284" s="81"/>
      <c r="D284" s="87"/>
      <c r="E284" s="104" t="b">
        <v>0</v>
      </c>
      <c r="F284" s="108"/>
      <c r="G284" s="88"/>
      <c r="H284" s="123" t="s">
        <v>180</v>
      </c>
      <c r="I284" s="62"/>
      <c r="J284" s="89"/>
      <c r="K284" s="19" t="str">
        <f t="shared" si="24"/>
        <v>--</v>
      </c>
      <c r="L284" s="134"/>
      <c r="M284" s="19" t="str">
        <f t="shared" si="30"/>
        <v>--</v>
      </c>
      <c r="N284" s="134"/>
      <c r="O284" s="106" t="str">
        <f t="shared" si="25"/>
        <v>--</v>
      </c>
      <c r="P284" s="134"/>
      <c r="Q284" s="70" t="b">
        <f t="shared" si="26"/>
        <v>1</v>
      </c>
      <c r="R284" s="131" t="str">
        <f t="shared" si="27"/>
        <v>---</v>
      </c>
      <c r="S284" s="131" t="str">
        <f t="shared" si="28"/>
        <v>---</v>
      </c>
      <c r="T284" s="65" t="str">
        <f t="shared" si="29"/>
        <v>--</v>
      </c>
    </row>
    <row r="285" spans="2:24" ht="20.100000000000001" customHeight="1">
      <c r="B285" s="86"/>
      <c r="C285" s="81"/>
      <c r="D285" s="87"/>
      <c r="E285" s="104" t="b">
        <v>0</v>
      </c>
      <c r="F285" s="108"/>
      <c r="G285" s="88"/>
      <c r="H285" s="123" t="s">
        <v>180</v>
      </c>
      <c r="I285" s="62"/>
      <c r="J285" s="89"/>
      <c r="K285" s="19" t="str">
        <f t="shared" si="24"/>
        <v>--</v>
      </c>
      <c r="L285" s="134"/>
      <c r="M285" s="19" t="str">
        <f t="shared" si="30"/>
        <v>--</v>
      </c>
      <c r="N285" s="134"/>
      <c r="O285" s="106" t="str">
        <f t="shared" si="25"/>
        <v>--</v>
      </c>
      <c r="P285" s="134"/>
      <c r="Q285" s="70" t="b">
        <f t="shared" si="26"/>
        <v>1</v>
      </c>
      <c r="R285" s="131" t="str">
        <f t="shared" si="27"/>
        <v>---</v>
      </c>
      <c r="S285" s="131" t="str">
        <f t="shared" si="28"/>
        <v>---</v>
      </c>
      <c r="T285" s="65" t="str">
        <f t="shared" si="29"/>
        <v>--</v>
      </c>
    </row>
    <row r="286" spans="2:24" ht="20.100000000000001" customHeight="1">
      <c r="B286" s="86"/>
      <c r="C286" s="81"/>
      <c r="D286" s="87"/>
      <c r="E286" s="104" t="b">
        <v>0</v>
      </c>
      <c r="F286" s="108"/>
      <c r="G286" s="88"/>
      <c r="H286" s="123" t="s">
        <v>180</v>
      </c>
      <c r="I286" s="62"/>
      <c r="J286" s="89"/>
      <c r="K286" s="19" t="str">
        <f t="shared" si="24"/>
        <v>--</v>
      </c>
      <c r="L286" s="134"/>
      <c r="M286" s="19" t="str">
        <f t="shared" si="30"/>
        <v>--</v>
      </c>
      <c r="N286" s="134"/>
      <c r="O286" s="106" t="str">
        <f t="shared" si="25"/>
        <v>--</v>
      </c>
      <c r="P286" s="134"/>
      <c r="Q286" s="70" t="b">
        <f t="shared" si="26"/>
        <v>1</v>
      </c>
      <c r="R286" s="131" t="str">
        <f t="shared" si="27"/>
        <v>---</v>
      </c>
      <c r="S286" s="131" t="str">
        <f t="shared" si="28"/>
        <v>---</v>
      </c>
      <c r="T286" s="65" t="str">
        <f t="shared" si="29"/>
        <v>--</v>
      </c>
    </row>
    <row r="287" spans="2:24" ht="20.100000000000001" customHeight="1">
      <c r="B287" s="86"/>
      <c r="C287" s="81"/>
      <c r="D287" s="87"/>
      <c r="E287" s="104" t="b">
        <v>0</v>
      </c>
      <c r="F287" s="108"/>
      <c r="G287" s="88"/>
      <c r="H287" s="123" t="s">
        <v>180</v>
      </c>
      <c r="I287" s="62"/>
      <c r="J287" s="89"/>
      <c r="K287" s="19" t="str">
        <f t="shared" si="24"/>
        <v>--</v>
      </c>
      <c r="L287" s="134"/>
      <c r="M287" s="19" t="str">
        <f t="shared" si="30"/>
        <v>--</v>
      </c>
      <c r="N287" s="134"/>
      <c r="O287" s="106" t="str">
        <f t="shared" si="25"/>
        <v>--</v>
      </c>
      <c r="P287" s="134"/>
      <c r="Q287" s="70" t="b">
        <f t="shared" si="26"/>
        <v>1</v>
      </c>
      <c r="R287" s="131" t="str">
        <f t="shared" si="27"/>
        <v>---</v>
      </c>
      <c r="S287" s="131" t="str">
        <f t="shared" si="28"/>
        <v>---</v>
      </c>
      <c r="T287" s="65" t="str">
        <f t="shared" si="29"/>
        <v>--</v>
      </c>
    </row>
    <row r="288" spans="2:24" ht="20.100000000000001" customHeight="1">
      <c r="B288" s="86"/>
      <c r="C288" s="81"/>
      <c r="D288" s="87"/>
      <c r="E288" s="104" t="b">
        <v>0</v>
      </c>
      <c r="F288" s="108"/>
      <c r="G288" s="88"/>
      <c r="H288" s="123" t="s">
        <v>180</v>
      </c>
      <c r="I288" s="62"/>
      <c r="J288" s="89"/>
      <c r="K288" s="19" t="str">
        <f t="shared" si="24"/>
        <v>--</v>
      </c>
      <c r="L288" s="134"/>
      <c r="M288" s="19" t="str">
        <f t="shared" si="30"/>
        <v>--</v>
      </c>
      <c r="N288" s="134"/>
      <c r="O288" s="106" t="str">
        <f t="shared" si="25"/>
        <v>--</v>
      </c>
      <c r="P288" s="134"/>
      <c r="Q288" s="70" t="b">
        <f t="shared" si="26"/>
        <v>1</v>
      </c>
      <c r="R288" s="131" t="str">
        <f t="shared" si="27"/>
        <v>---</v>
      </c>
      <c r="S288" s="131" t="str">
        <f t="shared" si="28"/>
        <v>---</v>
      </c>
      <c r="T288" s="65" t="str">
        <f t="shared" si="29"/>
        <v>--</v>
      </c>
    </row>
    <row r="289" spans="1:20" ht="20.100000000000001" customHeight="1">
      <c r="B289" s="86"/>
      <c r="C289" s="81"/>
      <c r="D289" s="87"/>
      <c r="E289" s="104" t="b">
        <v>0</v>
      </c>
      <c r="F289" s="108"/>
      <c r="G289" s="88"/>
      <c r="H289" s="123" t="s">
        <v>180</v>
      </c>
      <c r="I289" s="62"/>
      <c r="J289" s="89"/>
      <c r="K289" s="19" t="str">
        <f t="shared" si="24"/>
        <v>--</v>
      </c>
      <c r="L289" s="134"/>
      <c r="M289" s="19" t="str">
        <f t="shared" si="30"/>
        <v>--</v>
      </c>
      <c r="N289" s="134"/>
      <c r="O289" s="106" t="str">
        <f t="shared" si="25"/>
        <v>--</v>
      </c>
      <c r="P289" s="134"/>
      <c r="Q289" s="70" t="b">
        <f t="shared" si="26"/>
        <v>1</v>
      </c>
      <c r="R289" s="131" t="str">
        <f t="shared" si="27"/>
        <v>---</v>
      </c>
      <c r="S289" s="131" t="str">
        <f t="shared" si="28"/>
        <v>---</v>
      </c>
      <c r="T289" s="65" t="str">
        <f t="shared" si="29"/>
        <v>--</v>
      </c>
    </row>
    <row r="290" spans="1:20" ht="20.100000000000001" customHeight="1">
      <c r="B290" s="85"/>
      <c r="C290" s="81"/>
      <c r="D290" s="83"/>
      <c r="E290" s="104" t="b">
        <v>0</v>
      </c>
      <c r="F290" s="109"/>
      <c r="G290" s="89"/>
      <c r="H290" s="123" t="s">
        <v>180</v>
      </c>
      <c r="I290" s="62"/>
      <c r="J290" s="89"/>
      <c r="K290" s="19" t="str">
        <f t="shared" si="24"/>
        <v>--</v>
      </c>
      <c r="L290" s="134" t="str">
        <f>IF(K290&gt;0,IFERROR(MATCH(K290,R_11values,-1),""),"")</f>
        <v/>
      </c>
      <c r="M290" s="19" t="str">
        <f t="shared" si="30"/>
        <v>--</v>
      </c>
      <c r="N290" s="134" t="str">
        <f xml:space="preserve"> IF(M290&gt;0, IFERROR(MATCH(M290,CO2values,-1),""),"")</f>
        <v/>
      </c>
      <c r="O290" s="106" t="str">
        <f t="shared" si="25"/>
        <v>--</v>
      </c>
      <c r="P290" s="134" t="str">
        <f xml:space="preserve"> IF(O290&gt;0, IFERROR(MATCH(O290,NVvalues,-1),""),"")</f>
        <v/>
      </c>
      <c r="Q290" s="70" t="b">
        <f t="shared" si="26"/>
        <v>1</v>
      </c>
      <c r="R290" s="131" t="str">
        <f t="shared" si="27"/>
        <v>---</v>
      </c>
      <c r="S290" s="131" t="str">
        <f t="shared" si="28"/>
        <v>---</v>
      </c>
      <c r="T290" s="65" t="str">
        <f t="shared" si="29"/>
        <v>--</v>
      </c>
    </row>
    <row r="291" spans="1:20" ht="20.100000000000001" customHeight="1" thickBot="1">
      <c r="B291" s="86"/>
      <c r="C291" s="81"/>
      <c r="D291" s="83"/>
      <c r="E291" s="104" t="b">
        <v>0</v>
      </c>
      <c r="F291" s="107"/>
      <c r="G291" s="90"/>
      <c r="H291" s="123" t="s">
        <v>180</v>
      </c>
      <c r="I291" s="62"/>
      <c r="J291" s="89"/>
      <c r="K291" s="19" t="str">
        <f t="shared" si="24"/>
        <v>--</v>
      </c>
      <c r="L291" s="134" t="str">
        <f>IF(K291&gt;0,IFERROR(MATCH(K291,R_11values,-1),""),"")</f>
        <v/>
      </c>
      <c r="M291" s="19" t="str">
        <f t="shared" si="30"/>
        <v>--</v>
      </c>
      <c r="N291" s="134" t="str">
        <f xml:space="preserve"> IF(M291&gt;0, IFERROR(MATCH(M291,CO2values,-1),""),"")</f>
        <v/>
      </c>
      <c r="O291" s="106" t="str">
        <f t="shared" si="25"/>
        <v>--</v>
      </c>
      <c r="P291" s="134" t="str">
        <f xml:space="preserve"> IF(O291&gt;0, IFERROR(MATCH(O291,NVvalues,-1),""),"")</f>
        <v/>
      </c>
      <c r="Q291" s="70" t="b">
        <f t="shared" si="26"/>
        <v>1</v>
      </c>
      <c r="R291" s="131" t="str">
        <f t="shared" si="27"/>
        <v>---</v>
      </c>
      <c r="S291" s="131" t="str">
        <f t="shared" si="28"/>
        <v>---</v>
      </c>
      <c r="T291" s="65" t="str">
        <f t="shared" si="29"/>
        <v>--</v>
      </c>
    </row>
    <row r="292" spans="1:20" ht="13.5" thickBot="1">
      <c r="B292" s="73" t="s">
        <v>195</v>
      </c>
      <c r="C292" s="37"/>
      <c r="D292" s="55"/>
      <c r="E292" s="55"/>
      <c r="F292" s="71"/>
      <c r="G292" s="189" t="s">
        <v>16</v>
      </c>
      <c r="H292" s="189"/>
      <c r="I292" s="189"/>
      <c r="J292" s="190"/>
      <c r="K292" s="10"/>
      <c r="L292" s="10"/>
      <c r="M292" s="10"/>
      <c r="N292" s="10"/>
      <c r="O292" s="10"/>
      <c r="P292" s="134"/>
      <c r="Q292" s="91" t="s">
        <v>93</v>
      </c>
      <c r="R292" s="92">
        <f>IF($S295,SUM(R265:R291),"Invalid")</f>
        <v>0</v>
      </c>
      <c r="S292" s="92">
        <f>IF($S295,SUM(S265:S291),"Invalid")</f>
        <v>0</v>
      </c>
      <c r="T292" s="93">
        <f>IF($S295,SUM(T265:T291),"Invalid")</f>
        <v>0</v>
      </c>
    </row>
    <row r="293" spans="1:20" ht="13.5" thickTop="1">
      <c r="B293" s="38"/>
      <c r="C293" s="6"/>
      <c r="D293" s="156" t="s">
        <v>13</v>
      </c>
      <c r="E293" s="156"/>
      <c r="F293" s="156" t="s">
        <v>15</v>
      </c>
      <c r="G293" s="156">
        <v>1</v>
      </c>
      <c r="H293" s="156">
        <v>2</v>
      </c>
      <c r="I293" s="156">
        <v>3</v>
      </c>
      <c r="J293" s="72">
        <v>4</v>
      </c>
      <c r="K293" s="6"/>
      <c r="L293" s="6"/>
      <c r="M293" s="6"/>
      <c r="N293" s="6"/>
      <c r="O293" s="6"/>
      <c r="P293" s="44"/>
      <c r="Q293" s="191" t="s">
        <v>16</v>
      </c>
      <c r="R293" s="193" t="str">
        <f>IFERROR(IF(0=R292,"",MATCH(R292,R_11values,-1)),"Invalid")</f>
        <v/>
      </c>
      <c r="S293" s="193" t="str">
        <f>IFERROR(IF(0=S292,"",MATCH(S292,CO2values,-1)),"Invalid")</f>
        <v/>
      </c>
      <c r="T293" s="195" t="str">
        <f>IFERROR(IF(0=T292,"",MATCH(T292,NVvalues,-1)),"Invalid")</f>
        <v/>
      </c>
    </row>
    <row r="294" spans="1:20" ht="13.5" thickBot="1">
      <c r="B294" s="38"/>
      <c r="C294" s="6"/>
      <c r="D294" s="160" t="str">
        <f>C258</f>
        <v>Number/NameS4</v>
      </c>
      <c r="E294" s="160"/>
      <c r="F294" s="160" t="s">
        <v>112</v>
      </c>
      <c r="G294" s="158" t="str">
        <f>IF($S295,IF(R293=G293,M258,""),"Invalid")</f>
        <v/>
      </c>
      <c r="H294" s="158" t="str">
        <f>IF($S295,IF(R293=H293,M258,""),"Invalid")</f>
        <v/>
      </c>
      <c r="I294" s="158" t="str">
        <f>IF($S295,IF(R293=I293,M258,""),"Invalid")</f>
        <v/>
      </c>
      <c r="J294" s="65" t="str">
        <f>IF($S295,IF(R293=J293,M258,""),"Invalid")</f>
        <v/>
      </c>
      <c r="K294" s="44"/>
      <c r="L294" s="44"/>
      <c r="M294" s="44"/>
      <c r="N294" s="44"/>
      <c r="O294" s="44"/>
      <c r="P294" s="44"/>
      <c r="Q294" s="192"/>
      <c r="R294" s="194"/>
      <c r="S294" s="194"/>
      <c r="T294" s="196"/>
    </row>
    <row r="295" spans="1:20">
      <c r="B295" s="38"/>
      <c r="C295" s="6"/>
      <c r="D295" s="6"/>
      <c r="E295" s="6"/>
      <c r="F295" s="160" t="s">
        <v>113</v>
      </c>
      <c r="G295" s="158" t="str">
        <f>IF($S295,IF(S293=G293,M258,""),"Invalid")</f>
        <v/>
      </c>
      <c r="H295" s="158" t="str">
        <f>IF($S295,IF(S293=H293,M258,""),"Invalid")</f>
        <v/>
      </c>
      <c r="I295" s="158" t="str">
        <f>IF($S295,IF(S293=I293,M258,""),"Invalid")</f>
        <v/>
      </c>
      <c r="J295" s="65" t="str">
        <f>IF($S295,IF(S293=J293,M258,""),"Invalid")</f>
        <v/>
      </c>
      <c r="K295" s="44"/>
      <c r="L295" s="44"/>
      <c r="M295" s="44"/>
      <c r="N295" s="44"/>
      <c r="O295" s="44"/>
      <c r="P295" s="44"/>
      <c r="Q295" s="44"/>
      <c r="R295" s="66" t="s">
        <v>127</v>
      </c>
      <c r="S295" t="b">
        <f>AND(Q264:Q291)</f>
        <v>1</v>
      </c>
      <c r="T295" s="44"/>
    </row>
    <row r="296" spans="1:20">
      <c r="B296" s="38"/>
      <c r="C296" s="4"/>
      <c r="D296" s="4"/>
      <c r="E296" s="4"/>
      <c r="F296" s="157" t="s">
        <v>116</v>
      </c>
      <c r="G296" s="155" t="str">
        <f>IF($S295,IF(T293=G293,M258,""),"Invalid")</f>
        <v/>
      </c>
      <c r="H296" s="155" t="str">
        <f>IF($S295,IF(T293=H293,M258,""),"Invalid")</f>
        <v/>
      </c>
      <c r="I296" s="155" t="str">
        <f>IF($S295,IF(T293=I293,M258,""),"Invalid")</f>
        <v/>
      </c>
      <c r="J296" s="94" t="str">
        <f>IF($S295,IF(T293=J293,M258,""),"Invalid")</f>
        <v/>
      </c>
    </row>
    <row r="297" spans="1:20" ht="13.5" thickBot="1">
      <c r="B297" s="38"/>
      <c r="C297" s="4"/>
      <c r="D297" s="4"/>
      <c r="E297" s="4"/>
      <c r="F297" s="157" t="s">
        <v>93</v>
      </c>
      <c r="G297" s="98">
        <f>IF($S295,SUM(G294:G296),"Invalid")</f>
        <v>0</v>
      </c>
      <c r="H297" s="98">
        <f>IF($S295,SUM(H294:H296),"Invalid")</f>
        <v>0</v>
      </c>
      <c r="I297" s="98">
        <f>IF($S295,SUM(I294:I296),"Invalid")</f>
        <v>0</v>
      </c>
      <c r="J297" s="99">
        <f>IF($S295,SUM(J294:J296),"Invalid")</f>
        <v>0</v>
      </c>
    </row>
    <row r="298" spans="1:20" ht="13.5" thickTop="1">
      <c r="B298" s="38"/>
      <c r="C298" s="4"/>
      <c r="D298" s="4"/>
      <c r="E298" s="4"/>
      <c r="F298" s="157" t="s">
        <v>14</v>
      </c>
      <c r="G298" s="159" t="str">
        <f>IFERROR(IF(G297&gt;0,INDEX(LGletters,MATCH((G297),LGvalues,-1)),""),"Invalid")</f>
        <v/>
      </c>
      <c r="H298" s="159" t="str">
        <f>IFERROR(IF(H297&gt;0,INDEX(LGletters,MATCH((H297),LGvalues,-1)),""),"Invalid")</f>
        <v/>
      </c>
      <c r="I298" s="159" t="str">
        <f>IFERROR(IF(I297&gt;0,INDEX(LGletters,MATCH((I297),LGvalues,-1)),""),"Invalid")</f>
        <v/>
      </c>
      <c r="J298" s="56" t="str">
        <f>IFERROR(IF(J297&gt;0,INDEX(LGletters,MATCH((J297),LGvalues,-1)),""),"Invalid")</f>
        <v/>
      </c>
    </row>
    <row r="299" spans="1:20">
      <c r="B299" s="38"/>
      <c r="C299" s="4"/>
      <c r="D299" s="4"/>
      <c r="E299" s="4"/>
      <c r="F299" s="157" t="s">
        <v>23</v>
      </c>
      <c r="G299" s="155" t="str">
        <f>IFERROR(IF(G298="","",ROMAN(INDEX(Rindices, G293,FIND(UPPER(G298),"ABCDEF")))),"Invalid")</f>
        <v/>
      </c>
      <c r="H299" s="155" t="str">
        <f>IFERROR(IF(H298="","",ROMAN(INDEX(Rindices, H293,FIND(UPPER(H298),"ABCDEF")))),"Invalid")</f>
        <v/>
      </c>
      <c r="I299" s="155" t="str">
        <f>IFERROR(IF(I298="","",ROMAN(INDEX(Rindices, I293,FIND(UPPER(I298),"ABCDEF")))),"Invalid")</f>
        <v/>
      </c>
      <c r="J299" s="94" t="str">
        <f>IFERROR(IF(J298="","",ROMAN(INDEX(Rindices, J293,FIND(UPPER(J298),"ABCDEF")))),"Invalid")</f>
        <v/>
      </c>
    </row>
    <row r="300" spans="1:20" ht="13.5" thickBot="1">
      <c r="B300" s="40"/>
      <c r="C300" s="32"/>
      <c r="D300" s="32"/>
      <c r="E300" s="32"/>
      <c r="F300" s="41" t="s">
        <v>12</v>
      </c>
      <c r="G300" s="59" t="str">
        <f>IF($S295,IFERROR(CHOOSE(IFERROR(IF(G298="","",INDEX(Rindices, G293,FIND(UPPER(G298),"ABCDEF"))),"Invalid"),"Very Low","Low","Medium","High","Very High"),""),"Invalid")</f>
        <v/>
      </c>
      <c r="H300" s="59" t="str">
        <f>IF($S295,IFERROR(CHOOSE(IFERROR(IF(H298="","",INDEX(Rindices, H293,FIND(UPPER(H298),"ABCDEF"))),"Invalid"),"Very Low","Low","Medium","High","Very High"),""),"Invalid")</f>
        <v/>
      </c>
      <c r="I300" s="59" t="str">
        <f>IF($S295,IFERROR(CHOOSE(IFERROR(IF(I298="","",INDEX(Rindices, I293,FIND(UPPER(I298),"ABCDEF"))),"Invalid"),"Very Low","Low","Medium","High","Very High"),""),"Invalid")</f>
        <v/>
      </c>
      <c r="J300" s="60" t="str">
        <f>IF($S295,IFERROR(CHOOSE(IFERROR(IF(J298="","",INDEX(Rindices, J293,FIND(UPPER(J298),"ABCDEF"))),"Invalid"),"Very Low","Low","Medium","High","Very High"),""),"Invalid")</f>
        <v/>
      </c>
    </row>
    <row r="301" spans="1:20">
      <c r="A301" s="4"/>
      <c r="B301" s="4"/>
      <c r="C301" s="4"/>
      <c r="D301" s="4"/>
      <c r="E301" s="4"/>
      <c r="F301" s="130"/>
      <c r="G301" s="134"/>
      <c r="H301" s="134"/>
      <c r="I301" s="134"/>
      <c r="J301" s="134"/>
    </row>
    <row r="302" spans="1:20" ht="37.5" customHeight="1" thickBot="1">
      <c r="A302" s="4"/>
      <c r="B302" s="197" t="s">
        <v>202</v>
      </c>
      <c r="C302" s="197"/>
      <c r="D302" s="197"/>
      <c r="E302" s="197"/>
      <c r="F302" s="197"/>
      <c r="G302" s="197"/>
      <c r="H302" s="197"/>
      <c r="I302" s="197"/>
      <c r="J302" s="197"/>
      <c r="K302" s="197"/>
      <c r="L302" s="197"/>
      <c r="M302" s="197"/>
      <c r="N302" s="197"/>
      <c r="O302" s="197"/>
    </row>
    <row r="303" spans="1:20">
      <c r="B303" s="73" t="s">
        <v>196</v>
      </c>
      <c r="C303" s="37"/>
      <c r="D303" s="149" t="s">
        <v>197</v>
      </c>
      <c r="E303" s="150" t="str">
        <f>C258</f>
        <v>Number/NameS4</v>
      </c>
      <c r="F303" s="71"/>
      <c r="G303" s="189" t="s">
        <v>16</v>
      </c>
      <c r="H303" s="189"/>
      <c r="I303" s="189"/>
      <c r="J303" s="190"/>
    </row>
    <row r="304" spans="1:20">
      <c r="B304" s="38"/>
      <c r="C304" s="156" t="s">
        <v>15</v>
      </c>
      <c r="D304" s="4"/>
      <c r="E304" s="156"/>
      <c r="F304" s="4"/>
      <c r="G304" s="156">
        <v>1</v>
      </c>
      <c r="H304" s="156">
        <v>2</v>
      </c>
      <c r="I304" s="156">
        <v>3</v>
      </c>
      <c r="J304" s="72">
        <v>4</v>
      </c>
    </row>
    <row r="305" spans="2:16">
      <c r="B305" s="38"/>
      <c r="C305" s="198" t="s">
        <v>271</v>
      </c>
      <c r="D305" s="198"/>
      <c r="E305" s="198"/>
      <c r="F305" s="198"/>
      <c r="G305" s="11"/>
      <c r="H305" s="11"/>
      <c r="I305" s="11"/>
      <c r="J305" s="154"/>
    </row>
    <row r="306" spans="2:16">
      <c r="B306" s="38"/>
      <c r="C306" s="198" t="s">
        <v>272</v>
      </c>
      <c r="D306" s="198"/>
      <c r="E306" s="198"/>
      <c r="F306" s="198"/>
      <c r="G306" s="11"/>
      <c r="H306" s="11"/>
      <c r="I306" s="11"/>
      <c r="J306" s="154"/>
    </row>
    <row r="307" spans="2:16">
      <c r="B307" s="38"/>
      <c r="C307" s="198" t="s">
        <v>273</v>
      </c>
      <c r="D307" s="198"/>
      <c r="E307" s="198"/>
      <c r="F307" s="198"/>
      <c r="G307" s="11"/>
      <c r="H307" s="11"/>
      <c r="I307" s="11"/>
      <c r="J307" s="154"/>
    </row>
    <row r="308" spans="2:16">
      <c r="B308" s="38"/>
      <c r="C308" s="198" t="s">
        <v>274</v>
      </c>
      <c r="D308" s="198"/>
      <c r="E308" s="198"/>
      <c r="F308" s="198"/>
      <c r="G308" s="11"/>
      <c r="H308" s="11"/>
      <c r="I308" s="11"/>
      <c r="J308" s="154"/>
    </row>
    <row r="309" spans="2:16">
      <c r="B309" s="38"/>
      <c r="C309" s="198" t="s">
        <v>275</v>
      </c>
      <c r="D309" s="198"/>
      <c r="E309" s="198"/>
      <c r="F309" s="198"/>
      <c r="G309" s="11"/>
      <c r="H309" s="11"/>
      <c r="I309" s="11"/>
      <c r="J309" s="154"/>
    </row>
    <row r="310" spans="2:16">
      <c r="B310" s="38"/>
      <c r="C310" s="198" t="s">
        <v>276</v>
      </c>
      <c r="D310" s="198"/>
      <c r="E310" s="198"/>
      <c r="F310" s="198"/>
      <c r="G310" s="11"/>
      <c r="H310" s="11"/>
      <c r="I310" s="11"/>
      <c r="J310" s="154"/>
    </row>
    <row r="311" spans="2:16">
      <c r="B311" s="38"/>
      <c r="C311" s="198" t="s">
        <v>277</v>
      </c>
      <c r="D311" s="198"/>
      <c r="E311" s="198"/>
      <c r="F311" s="198"/>
      <c r="G311" s="11"/>
      <c r="H311" s="11"/>
      <c r="I311" s="11"/>
      <c r="J311" s="154"/>
    </row>
    <row r="312" spans="2:16">
      <c r="B312" s="38"/>
      <c r="C312" s="198" t="s">
        <v>278</v>
      </c>
      <c r="D312" s="198"/>
      <c r="E312" s="198"/>
      <c r="F312" s="198"/>
      <c r="G312" s="11"/>
      <c r="H312" s="11"/>
      <c r="I312" s="11"/>
      <c r="J312" s="154"/>
    </row>
    <row r="313" spans="2:16">
      <c r="B313" s="38"/>
      <c r="C313" s="198" t="s">
        <v>279</v>
      </c>
      <c r="D313" s="198"/>
      <c r="E313" s="198"/>
      <c r="F313" s="198"/>
      <c r="G313" s="11"/>
      <c r="H313" s="11"/>
      <c r="I313" s="11"/>
      <c r="J313" s="154"/>
      <c r="M313" s="176"/>
      <c r="N313" s="176"/>
      <c r="O313" s="176"/>
      <c r="P313" s="176"/>
    </row>
    <row r="314" spans="2:16">
      <c r="B314" s="38"/>
      <c r="C314" s="198" t="s">
        <v>280</v>
      </c>
      <c r="D314" s="198"/>
      <c r="E314" s="198"/>
      <c r="F314" s="198"/>
      <c r="G314" s="11"/>
      <c r="H314" s="11"/>
      <c r="I314" s="11"/>
      <c r="J314" s="154"/>
      <c r="M314" s="176"/>
      <c r="N314" s="176"/>
      <c r="O314" s="176"/>
      <c r="P314" s="176"/>
    </row>
    <row r="315" spans="2:16" ht="13.5" thickBot="1">
      <c r="B315" s="38"/>
      <c r="C315" s="4"/>
      <c r="D315" s="4"/>
      <c r="E315" s="4"/>
      <c r="F315" s="167" t="s">
        <v>93</v>
      </c>
      <c r="G315" s="98">
        <f>SUM(G305:G314)</f>
        <v>0</v>
      </c>
      <c r="H315" s="98">
        <f>SUM(H305:H314)</f>
        <v>0</v>
      </c>
      <c r="I315" s="98">
        <f>SUM(I305:I314)</f>
        <v>0</v>
      </c>
      <c r="J315" s="99">
        <f>SUM(J305:J314)</f>
        <v>0</v>
      </c>
      <c r="M315" s="176"/>
      <c r="N315" s="176"/>
      <c r="O315" s="176"/>
      <c r="P315" s="176"/>
    </row>
    <row r="316" spans="2:16" ht="13.5" thickTop="1">
      <c r="B316" s="38"/>
      <c r="C316" s="4"/>
      <c r="D316" s="4"/>
      <c r="E316" s="4"/>
      <c r="F316" s="167" t="s">
        <v>14</v>
      </c>
      <c r="G316" s="159" t="str">
        <f>IFERROR(IF(G315&gt;0,INDEX(LGletters,MATCH((G315),LGvalues,-1)),""),"Invalid")</f>
        <v/>
      </c>
      <c r="H316" s="159" t="str">
        <f>IFERROR(IF(H315&gt;0,INDEX(LGletters,MATCH((H315),LGvalues,-1)),""),"Invalid")</f>
        <v/>
      </c>
      <c r="I316" s="159" t="str">
        <f>IFERROR(IF(I315&gt;0,INDEX(LGletters,MATCH((I315),LGvalues,-1)),""),"Invalid")</f>
        <v/>
      </c>
      <c r="J316" s="56" t="str">
        <f>IFERROR(IF(J315&gt;0,INDEX(LGletters,MATCH((J315),LGvalues,-1)),""),"Invalid")</f>
        <v/>
      </c>
      <c r="M316" s="176"/>
      <c r="N316" s="176"/>
      <c r="O316" s="176"/>
      <c r="P316" s="176"/>
    </row>
    <row r="317" spans="2:16">
      <c r="B317" s="38"/>
      <c r="C317" s="4"/>
      <c r="D317" s="4"/>
      <c r="E317" s="4"/>
      <c r="F317" s="167" t="s">
        <v>23</v>
      </c>
      <c r="G317" s="155" t="str">
        <f>IFERROR(IF(G316="","",ROMAN(INDEX(Rindices, G304,FIND(UPPER(G316),"ABCDEF")))),"Invalid")</f>
        <v/>
      </c>
      <c r="H317" s="155" t="str">
        <f>IFERROR(IF(H316="","",ROMAN(INDEX(Rindices, H304,FIND(UPPER(H316),"ABCDEF")))),"Invalid")</f>
        <v/>
      </c>
      <c r="I317" s="155" t="str">
        <f>IFERROR(IF(I316="","",ROMAN(INDEX(Rindices, I304,FIND(UPPER(I316),"ABCDEF")))),"Invalid")</f>
        <v/>
      </c>
      <c r="J317" s="94" t="str">
        <f>IFERROR(IF(J316="","",ROMAN(INDEX(Rindices, J304,FIND(UPPER(J316),"ABCDEF")))),"Invalid")</f>
        <v/>
      </c>
      <c r="M317" s="176"/>
      <c r="N317" s="176"/>
      <c r="O317" s="176"/>
      <c r="P317" s="176"/>
    </row>
    <row r="318" spans="2:16" ht="13.5" thickBot="1">
      <c r="B318" s="40"/>
      <c r="C318" s="32"/>
      <c r="D318" s="32"/>
      <c r="E318" s="32"/>
      <c r="F318" s="41" t="s">
        <v>12</v>
      </c>
      <c r="G318" s="59" t="str">
        <f>IFERROR(CHOOSE(IFERROR(IF(G316="","",INDEX(Rindices, G304,FIND(UPPER(G316),"ABCDEF"))),"Invalid"),"Very Low","Low","Medium","High","Very High"),"")</f>
        <v/>
      </c>
      <c r="H318" s="59" t="str">
        <f>IFERROR(CHOOSE(IFERROR(IF(H316="","",INDEX(Rindices, H304,FIND(UPPER(H316),"ABCDEF"))),"Invalid"),"Very Low","Low","Medium","High","Very High"),"")</f>
        <v/>
      </c>
      <c r="I318" s="59" t="str">
        <f>IFERROR(CHOOSE(IFERROR(IF(I316="","",INDEX(Rindices, I304,FIND(UPPER(I316),"ABCDEF"))),"Invalid"),"Very Low","Low","Medium","High","Very High"),"")</f>
        <v/>
      </c>
      <c r="J318" s="60" t="str">
        <f>IFERROR(CHOOSE(IFERROR(IF(J316="","",INDEX(Rindices, J304,FIND(UPPER(J316),"ABCDEF"))),"Invalid"),"Very Low","Low","Medium","High","Very High"),"")</f>
        <v/>
      </c>
      <c r="M318" s="176"/>
      <c r="N318" s="176"/>
      <c r="O318" s="176"/>
      <c r="P318" s="176"/>
    </row>
    <row r="319" spans="2:16" ht="13.5" thickBot="1">
      <c r="B319" s="4"/>
      <c r="C319" s="4"/>
      <c r="D319" s="4"/>
      <c r="E319" s="4"/>
      <c r="F319" s="167"/>
      <c r="G319" s="134"/>
      <c r="H319" s="134"/>
      <c r="I319" s="134"/>
      <c r="J319" s="134"/>
      <c r="M319" s="176"/>
      <c r="N319" s="176"/>
      <c r="O319" s="176"/>
      <c r="P319" s="176"/>
    </row>
    <row r="320" spans="2:16">
      <c r="B320" s="73" t="s">
        <v>198</v>
      </c>
      <c r="C320" s="37"/>
      <c r="D320" s="149" t="s">
        <v>197</v>
      </c>
      <c r="E320" s="150" t="str">
        <f>C258</f>
        <v>Number/NameS4</v>
      </c>
      <c r="F320" s="71"/>
      <c r="G320" s="189" t="s">
        <v>16</v>
      </c>
      <c r="H320" s="189"/>
      <c r="I320" s="189"/>
      <c r="J320" s="190"/>
      <c r="M320" s="176"/>
      <c r="N320" s="176"/>
      <c r="O320" s="176"/>
      <c r="P320" s="176"/>
    </row>
    <row r="321" spans="2:16">
      <c r="B321" s="38"/>
      <c r="C321" s="170" t="s">
        <v>15</v>
      </c>
      <c r="D321" s="4"/>
      <c r="E321" s="170"/>
      <c r="F321" s="4"/>
      <c r="G321" s="156">
        <v>1</v>
      </c>
      <c r="H321" s="156">
        <v>2</v>
      </c>
      <c r="I321" s="156">
        <v>3</v>
      </c>
      <c r="J321" s="72">
        <v>4</v>
      </c>
      <c r="M321" s="176"/>
      <c r="N321" s="176"/>
      <c r="O321" s="176"/>
      <c r="P321" s="176"/>
    </row>
    <row r="322" spans="2:16">
      <c r="B322" s="38"/>
      <c r="C322" s="199" t="s">
        <v>281</v>
      </c>
      <c r="D322" s="199"/>
      <c r="E322" s="199"/>
      <c r="F322" s="199"/>
      <c r="G322" s="156"/>
      <c r="H322" s="156"/>
      <c r="I322" s="156"/>
      <c r="J322" s="72"/>
      <c r="M322" s="176"/>
      <c r="N322" s="176"/>
      <c r="O322" s="176"/>
      <c r="P322" s="176"/>
    </row>
    <row r="323" spans="2:16">
      <c r="B323" s="38"/>
      <c r="C323" s="199" t="s">
        <v>282</v>
      </c>
      <c r="D323" s="199"/>
      <c r="E323" s="199"/>
      <c r="F323" s="199"/>
      <c r="G323" s="156"/>
      <c r="H323" s="156"/>
      <c r="I323" s="156"/>
      <c r="J323" s="72"/>
      <c r="M323" s="176"/>
      <c r="N323" s="176"/>
      <c r="O323" s="176"/>
      <c r="P323" s="176"/>
    </row>
    <row r="324" spans="2:16">
      <c r="B324" s="38"/>
      <c r="C324" s="199" t="s">
        <v>283</v>
      </c>
      <c r="D324" s="199"/>
      <c r="E324" s="199"/>
      <c r="F324" s="199"/>
      <c r="G324" s="156"/>
      <c r="H324" s="156"/>
      <c r="I324" s="156"/>
      <c r="J324" s="72"/>
      <c r="M324" s="176"/>
      <c r="N324" s="176"/>
      <c r="O324" s="176"/>
      <c r="P324" s="176"/>
    </row>
    <row r="325" spans="2:16">
      <c r="B325" s="38"/>
      <c r="C325" s="199" t="s">
        <v>284</v>
      </c>
      <c r="D325" s="199"/>
      <c r="E325" s="199"/>
      <c r="F325" s="199"/>
      <c r="G325" s="156"/>
      <c r="H325" s="156"/>
      <c r="I325" s="156"/>
      <c r="J325" s="72"/>
      <c r="M325" s="176"/>
      <c r="N325" s="176"/>
      <c r="O325" s="176"/>
      <c r="P325" s="176"/>
    </row>
    <row r="326" spans="2:16">
      <c r="B326" s="38"/>
      <c r="C326" s="199" t="s">
        <v>285</v>
      </c>
      <c r="D326" s="199"/>
      <c r="E326" s="199"/>
      <c r="F326" s="199"/>
      <c r="G326" s="156"/>
      <c r="H326" s="156"/>
      <c r="I326" s="156"/>
      <c r="J326" s="72"/>
      <c r="M326" s="176"/>
      <c r="N326" s="176"/>
      <c r="O326" s="176"/>
      <c r="P326" s="176"/>
    </row>
    <row r="327" spans="2:16">
      <c r="B327" s="38"/>
      <c r="C327" s="199" t="s">
        <v>286</v>
      </c>
      <c r="D327" s="199"/>
      <c r="E327" s="199"/>
      <c r="F327" s="199"/>
      <c r="G327" s="156"/>
      <c r="H327" s="156"/>
      <c r="I327" s="156"/>
      <c r="J327" s="72"/>
      <c r="M327" s="176"/>
      <c r="N327" s="176"/>
      <c r="O327" s="176"/>
      <c r="P327" s="176"/>
    </row>
    <row r="328" spans="2:16">
      <c r="B328" s="38"/>
      <c r="C328" s="199" t="s">
        <v>287</v>
      </c>
      <c r="D328" s="199"/>
      <c r="E328" s="199"/>
      <c r="F328" s="199"/>
      <c r="G328" s="156"/>
      <c r="H328" s="156"/>
      <c r="I328" s="156"/>
      <c r="J328" s="72"/>
      <c r="M328" s="176"/>
      <c r="N328" s="176"/>
      <c r="O328" s="176"/>
      <c r="P328" s="176"/>
    </row>
    <row r="329" spans="2:16">
      <c r="B329" s="38"/>
      <c r="C329" s="199" t="s">
        <v>288</v>
      </c>
      <c r="D329" s="199"/>
      <c r="E329" s="199"/>
      <c r="F329" s="199"/>
      <c r="G329" s="156"/>
      <c r="H329" s="156"/>
      <c r="I329" s="156"/>
      <c r="J329" s="72"/>
      <c r="M329" s="176"/>
      <c r="N329" s="176"/>
      <c r="O329" s="176"/>
      <c r="P329" s="176"/>
    </row>
    <row r="330" spans="2:16">
      <c r="B330" s="38"/>
      <c r="C330" s="199" t="s">
        <v>289</v>
      </c>
      <c r="D330" s="199"/>
      <c r="E330" s="199"/>
      <c r="F330" s="199"/>
      <c r="G330" s="156"/>
      <c r="H330" s="156"/>
      <c r="I330" s="156"/>
      <c r="J330" s="72"/>
      <c r="M330" s="176"/>
      <c r="N330" s="176"/>
      <c r="O330" s="176"/>
      <c r="P330" s="176"/>
    </row>
    <row r="331" spans="2:16">
      <c r="B331" s="38"/>
      <c r="C331" s="199" t="s">
        <v>290</v>
      </c>
      <c r="D331" s="199"/>
      <c r="E331" s="199"/>
      <c r="F331" s="199"/>
      <c r="G331" s="158"/>
      <c r="H331" s="158"/>
      <c r="I331" s="158"/>
      <c r="J331" s="65"/>
    </row>
    <row r="332" spans="2:16" ht="13.5" thickBot="1">
      <c r="B332" s="38"/>
      <c r="C332" s="4"/>
      <c r="D332" s="4"/>
      <c r="E332" s="4"/>
      <c r="F332" s="157" t="s">
        <v>93</v>
      </c>
      <c r="G332" s="98">
        <f>SUM(G322:G331)</f>
        <v>0</v>
      </c>
      <c r="H332" s="98">
        <f>SUM(H322:H331)</f>
        <v>0</v>
      </c>
      <c r="I332" s="98">
        <f>SUM(I322:I331)</f>
        <v>0</v>
      </c>
      <c r="J332" s="99">
        <f>SUM(J322:J331)</f>
        <v>0</v>
      </c>
    </row>
    <row r="333" spans="2:16" ht="13.5" thickTop="1">
      <c r="B333" s="38"/>
      <c r="C333" s="4"/>
      <c r="D333" s="4"/>
      <c r="E333" s="4"/>
      <c r="F333" s="157" t="s">
        <v>14</v>
      </c>
      <c r="G333" s="159" t="str">
        <f>IFERROR(IF(G332&gt;0,INDEX(LGletters,MATCH((G332),LGvalues,-1)),""),"Invalid")</f>
        <v/>
      </c>
      <c r="H333" s="159" t="str">
        <f>IFERROR(IF(H332&gt;0,INDEX(LGletters,MATCH((H332),LGvalues,-1)),""),"Invalid")</f>
        <v/>
      </c>
      <c r="I333" s="159" t="str">
        <f>IFERROR(IF(I332&gt;0,INDEX(LGletters,MATCH((I332),LGvalues,-1)),""),"Invalid")</f>
        <v/>
      </c>
      <c r="J333" s="56" t="str">
        <f>IFERROR(IF(J332&gt;0,INDEX(LGletters,MATCH((J332),LGvalues,-1)),""),"Invalid")</f>
        <v/>
      </c>
    </row>
    <row r="334" spans="2:16">
      <c r="B334" s="38"/>
      <c r="C334" s="4"/>
      <c r="D334" s="4"/>
      <c r="E334" s="4"/>
      <c r="F334" s="157" t="s">
        <v>23</v>
      </c>
      <c r="G334" s="155" t="str">
        <f>IFERROR(IF(G333="","",ROMAN(INDEX(Rindices, G321,FIND(UPPER(G333),"ABCDEF")))),"Invalid")</f>
        <v/>
      </c>
      <c r="H334" s="155" t="str">
        <f>IFERROR(IF(H333="","",ROMAN(INDEX(Rindices, H321,FIND(UPPER(H333),"ABCDEF")))),"Invalid")</f>
        <v/>
      </c>
      <c r="I334" s="155" t="str">
        <f>IFERROR(IF(I333="","",ROMAN(INDEX(Rindices, I321,FIND(UPPER(I333),"ABCDEF")))),"Invalid")</f>
        <v/>
      </c>
      <c r="J334" s="94" t="str">
        <f>IFERROR(IF(J333="","",ROMAN(INDEX(Rindices, J321,FIND(UPPER(J333),"ABCDEF")))),"Invalid")</f>
        <v/>
      </c>
    </row>
    <row r="335" spans="2:16" ht="13.5" thickBot="1">
      <c r="B335" s="40"/>
      <c r="C335" s="32"/>
      <c r="D335" s="32"/>
      <c r="E335" s="32"/>
      <c r="F335" s="41" t="s">
        <v>12</v>
      </c>
      <c r="G335" s="59" t="str">
        <f>IFERROR(CHOOSE(IFERROR(IF(G333="","",INDEX(Rindices, G321,FIND(UPPER(G333),"ABCDEF"))),"Invalid"),"Very Low","Low","Medium","High","Very High"),"")</f>
        <v/>
      </c>
      <c r="H335" s="59" t="str">
        <f>IFERROR(CHOOSE(IFERROR(IF(H333="","",INDEX(Rindices, H321,FIND(UPPER(H333),"ABCDEF"))),"Invalid"),"Very Low","Low","Medium","High","Very High"),"")</f>
        <v/>
      </c>
      <c r="I335" s="59" t="str">
        <f>IFERROR(CHOOSE(IFERROR(IF(I333="","",INDEX(Rindices, I321,FIND(UPPER(I333),"ABCDEF"))),"Invalid"),"Very Low","Low","Medium","High","Very High"),"")</f>
        <v/>
      </c>
      <c r="J335" s="60" t="str">
        <f>IFERROR(CHOOSE(IFERROR(IF(J333="","",INDEX(Rindices, J321,FIND(UPPER(J333),"ABCDEF"))),"Invalid"),"Very Low","Low","Medium","High","Very High"),"")</f>
        <v/>
      </c>
    </row>
    <row r="336" spans="2:16">
      <c r="B336" s="4"/>
      <c r="C336" s="4"/>
      <c r="D336" s="4"/>
      <c r="E336" s="4"/>
      <c r="F336" s="130"/>
      <c r="G336" s="134"/>
      <c r="H336" s="134"/>
      <c r="I336" s="134"/>
      <c r="J336" s="134"/>
    </row>
    <row r="337" spans="1:24">
      <c r="B337" s="4"/>
      <c r="C337" s="4"/>
      <c r="D337" s="4"/>
      <c r="E337" s="4"/>
      <c r="F337" s="130"/>
      <c r="G337" s="134"/>
      <c r="H337" s="134"/>
      <c r="I337" s="134"/>
      <c r="J337" s="134"/>
    </row>
    <row r="338" spans="1:24">
      <c r="A338" s="21"/>
      <c r="B338" s="50"/>
      <c r="C338" s="49"/>
      <c r="D338" s="49"/>
      <c r="E338" s="49"/>
      <c r="F338" s="49"/>
      <c r="G338" s="51"/>
      <c r="H338" s="51"/>
      <c r="I338" s="52"/>
      <c r="J338" s="53"/>
      <c r="K338" s="52"/>
      <c r="L338" s="52"/>
      <c r="M338" s="52"/>
      <c r="N338" s="51"/>
      <c r="O338" s="51"/>
      <c r="P338" s="51"/>
      <c r="Q338" s="54"/>
      <c r="R338" s="54"/>
      <c r="S338" s="54"/>
      <c r="T338" s="54"/>
    </row>
    <row r="339" spans="1:24">
      <c r="B339" s="66" t="s">
        <v>87</v>
      </c>
      <c r="C339" s="76" t="s">
        <v>145</v>
      </c>
      <c r="D339" s="62"/>
      <c r="E339" s="62"/>
      <c r="F339" s="44"/>
      <c r="K339" s="44"/>
      <c r="L339" s="66" t="s">
        <v>88</v>
      </c>
      <c r="M339" s="64"/>
      <c r="N339" s="67" t="s">
        <v>114</v>
      </c>
      <c r="P339" s="44"/>
    </row>
    <row r="340" spans="1:24">
      <c r="B340" s="66"/>
      <c r="C340" s="77" t="s">
        <v>129</v>
      </c>
      <c r="D340" s="77"/>
      <c r="E340" s="77"/>
      <c r="F340" s="77"/>
      <c r="G340" s="77"/>
      <c r="H340" s="77"/>
      <c r="I340" s="78"/>
      <c r="J340" s="79"/>
      <c r="K340" s="80"/>
      <c r="L340" s="77"/>
      <c r="M340" s="77"/>
      <c r="N340" s="77"/>
      <c r="O340" s="77"/>
      <c r="P340" s="77"/>
      <c r="Q340" s="131"/>
      <c r="R340" s="131"/>
      <c r="S340" s="131"/>
      <c r="T340" s="131"/>
    </row>
    <row r="341" spans="1:24">
      <c r="B341" s="66"/>
      <c r="C341" s="77" t="s">
        <v>135</v>
      </c>
      <c r="D341" s="77"/>
      <c r="E341" s="77"/>
      <c r="F341" s="77"/>
      <c r="G341" s="77"/>
      <c r="H341" s="77"/>
      <c r="I341" s="78"/>
      <c r="J341" s="79"/>
      <c r="K341" s="80"/>
      <c r="L341" s="77"/>
      <c r="M341" s="77"/>
      <c r="N341" s="77"/>
      <c r="O341" s="77"/>
      <c r="P341" s="77"/>
      <c r="Q341" s="131"/>
      <c r="R341" s="131"/>
      <c r="S341" s="131"/>
      <c r="T341" s="131"/>
    </row>
    <row r="342" spans="1:24">
      <c r="B342" s="66"/>
      <c r="C342" s="77" t="s">
        <v>136</v>
      </c>
      <c r="D342" s="77"/>
      <c r="E342" s="77"/>
      <c r="F342" s="77"/>
      <c r="G342" s="77"/>
      <c r="H342" s="77"/>
      <c r="I342" s="78"/>
      <c r="J342" s="79"/>
      <c r="K342" s="80"/>
      <c r="L342" s="77"/>
      <c r="M342" s="77"/>
      <c r="N342" s="77"/>
      <c r="O342" s="77"/>
      <c r="P342" s="77"/>
      <c r="Q342" s="131"/>
      <c r="R342" s="131"/>
      <c r="S342" s="131"/>
      <c r="T342" s="131"/>
    </row>
    <row r="343" spans="1:24" ht="13.5" thickBot="1">
      <c r="B343" s="66"/>
      <c r="C343" s="77" t="s">
        <v>137</v>
      </c>
      <c r="D343" s="77"/>
      <c r="E343" s="77"/>
      <c r="F343" s="77"/>
      <c r="G343" s="77"/>
      <c r="H343" s="77"/>
      <c r="I343" s="78"/>
      <c r="J343" s="79"/>
      <c r="K343" s="80"/>
      <c r="L343" s="77"/>
      <c r="M343" s="77"/>
      <c r="N343" s="77"/>
      <c r="O343" s="77"/>
      <c r="P343" s="77"/>
      <c r="Q343" s="131"/>
      <c r="R343" s="131"/>
      <c r="S343" s="131"/>
      <c r="T343" s="131"/>
    </row>
    <row r="344" spans="1:24">
      <c r="B344" s="66"/>
      <c r="C344" s="44"/>
      <c r="D344" s="44"/>
      <c r="E344" s="44"/>
      <c r="F344" s="44"/>
      <c r="G344" s="44"/>
      <c r="H344" s="181" t="s">
        <v>139</v>
      </c>
      <c r="I344" s="181"/>
      <c r="J344" s="120"/>
      <c r="K344" s="67"/>
      <c r="L344" s="44"/>
      <c r="M344" s="44"/>
      <c r="N344" s="44"/>
      <c r="O344" s="44"/>
      <c r="P344" s="44"/>
      <c r="Q344" s="182" t="s">
        <v>89</v>
      </c>
      <c r="R344" s="183"/>
      <c r="S344" s="183"/>
      <c r="T344" s="184"/>
    </row>
    <row r="345" spans="1:24" ht="38.25">
      <c r="B345" s="68" t="s">
        <v>92</v>
      </c>
      <c r="C345" s="69" t="s">
        <v>34</v>
      </c>
      <c r="D345" s="132" t="s">
        <v>50</v>
      </c>
      <c r="E345" s="132" t="s">
        <v>153</v>
      </c>
      <c r="F345" s="132" t="s">
        <v>49</v>
      </c>
      <c r="G345" s="132" t="s">
        <v>48</v>
      </c>
      <c r="H345" s="121" t="s">
        <v>182</v>
      </c>
      <c r="I345" s="132" t="s">
        <v>181</v>
      </c>
      <c r="J345" s="132" t="s">
        <v>73</v>
      </c>
      <c r="K345" s="132" t="s">
        <v>74</v>
      </c>
      <c r="L345" s="132" t="s">
        <v>80</v>
      </c>
      <c r="M345" s="132" t="s">
        <v>75</v>
      </c>
      <c r="N345" s="132" t="s">
        <v>79</v>
      </c>
      <c r="O345" s="132" t="s">
        <v>52</v>
      </c>
      <c r="P345" s="132" t="s">
        <v>81</v>
      </c>
      <c r="Q345" s="105" t="s">
        <v>157</v>
      </c>
      <c r="R345" s="132" t="s">
        <v>74</v>
      </c>
      <c r="S345" s="132" t="s">
        <v>75</v>
      </c>
      <c r="T345" s="46" t="s">
        <v>52</v>
      </c>
    </row>
    <row r="346" spans="1:24" ht="20.100000000000001" customHeight="1">
      <c r="B346" s="85"/>
      <c r="C346" s="81"/>
      <c r="D346" s="82"/>
      <c r="E346" s="104" t="b">
        <v>0</v>
      </c>
      <c r="F346" s="107"/>
      <c r="G346" s="84"/>
      <c r="H346" s="123" t="s">
        <v>180</v>
      </c>
      <c r="I346" s="62"/>
      <c r="J346" s="63"/>
      <c r="K346" s="19" t="str">
        <f t="shared" ref="K346:K372" si="31">IF($F346*J346&gt;0,$F346*J346,"--")</f>
        <v>--</v>
      </c>
      <c r="L346" s="134" t="str">
        <f>IF(K346&gt;0,IFERROR(MATCH(K346,R_11values,-1),""),"")</f>
        <v/>
      </c>
      <c r="M346" s="19" t="str">
        <f t="shared" ref="M346:M372" si="32">IF($G346*J346&gt;0,$G346*J346/1000,"--")</f>
        <v>--</v>
      </c>
      <c r="N346" s="134" t="str">
        <f xml:space="preserve"> IF(M346&gt;0, IFERROR(MATCH(M346,CO2values,-1),""),"")</f>
        <v/>
      </c>
      <c r="O346" s="106" t="str">
        <f t="shared" ref="O346:O372" si="33">IFERROR(((1000*J346)/(IF(ISNUMBER(I346),I346,CHOOSE(MATCH(H346,ATgroups,0),Acute1,Acute2,Acute3, Chronic1,Chronic2,Chronic3,Chronic4,Empty,"","")))),"--")</f>
        <v>--</v>
      </c>
      <c r="P346" s="134" t="str">
        <f xml:space="preserve"> IF(O346&gt;0, IFERROR(MATCH(O346,NVvalues,-1),""),"")</f>
        <v/>
      </c>
      <c r="Q346" s="70" t="b">
        <f t="shared" ref="Q346:Q372" si="34">OR(J346=0,NOT(E346),I346=0,AND(F346=0,G346=0))</f>
        <v>1</v>
      </c>
      <c r="R346" s="131" t="str">
        <f t="shared" ref="R346:R372" si="35">IF(Q346,IF(OR(L346&lt;P346,N346&lt;P346),K346,"---"),"Consider ")</f>
        <v>---</v>
      </c>
      <c r="S346" s="131" t="str">
        <f t="shared" ref="S346:S372" si="36">IF(Q346,IF(OR(L346&lt;P346,N346&lt;P346),M346,"---")," by ")</f>
        <v>---</v>
      </c>
      <c r="T346" s="65" t="str">
        <f t="shared" ref="T346:T372" si="37">IF(Q346,IF(AND(L346&gt;=P346,N346&gt;=P346),O346,"---"),"constituent ")</f>
        <v>--</v>
      </c>
      <c r="V346" s="36" t="s">
        <v>185</v>
      </c>
      <c r="W346" s="77"/>
    </row>
    <row r="347" spans="1:24" ht="20.100000000000001" customHeight="1">
      <c r="B347" s="86"/>
      <c r="C347" s="81"/>
      <c r="D347" s="87"/>
      <c r="E347" s="104" t="b">
        <v>0</v>
      </c>
      <c r="F347" s="108"/>
      <c r="G347" s="88"/>
      <c r="H347" s="123" t="s">
        <v>180</v>
      </c>
      <c r="I347" s="62"/>
      <c r="J347" s="89"/>
      <c r="K347" s="19" t="str">
        <f t="shared" si="31"/>
        <v>--</v>
      </c>
      <c r="L347" s="134"/>
      <c r="M347" s="19" t="str">
        <f t="shared" si="32"/>
        <v>--</v>
      </c>
      <c r="N347" s="134"/>
      <c r="O347" s="106" t="str">
        <f t="shared" si="33"/>
        <v>--</v>
      </c>
      <c r="P347" s="134"/>
      <c r="Q347" s="70" t="b">
        <f t="shared" si="34"/>
        <v>1</v>
      </c>
      <c r="R347" s="131" t="str">
        <f t="shared" si="35"/>
        <v>---</v>
      </c>
      <c r="S347" s="131" t="str">
        <f t="shared" si="36"/>
        <v>---</v>
      </c>
      <c r="T347" s="65" t="str">
        <f t="shared" si="37"/>
        <v>--</v>
      </c>
      <c r="W347" s="186" t="s">
        <v>186</v>
      </c>
    </row>
    <row r="348" spans="1:24" ht="20.100000000000001" customHeight="1">
      <c r="B348" s="86"/>
      <c r="C348" s="81"/>
      <c r="D348" s="87"/>
      <c r="E348" s="104" t="b">
        <v>0</v>
      </c>
      <c r="F348" s="108"/>
      <c r="G348" s="88"/>
      <c r="H348" s="123" t="s">
        <v>180</v>
      </c>
      <c r="I348" s="62"/>
      <c r="J348" s="89"/>
      <c r="K348" s="19" t="str">
        <f t="shared" si="31"/>
        <v>--</v>
      </c>
      <c r="L348" s="134"/>
      <c r="M348" s="19" t="str">
        <f t="shared" si="32"/>
        <v>--</v>
      </c>
      <c r="N348" s="134"/>
      <c r="O348" s="106" t="str">
        <f t="shared" si="33"/>
        <v>--</v>
      </c>
      <c r="P348" s="134"/>
      <c r="Q348" s="70" t="b">
        <f t="shared" si="34"/>
        <v>1</v>
      </c>
      <c r="R348" s="131" t="str">
        <f t="shared" si="35"/>
        <v>---</v>
      </c>
      <c r="S348" s="131" t="str">
        <f t="shared" si="36"/>
        <v>---</v>
      </c>
      <c r="T348" s="65" t="str">
        <f t="shared" si="37"/>
        <v>--</v>
      </c>
      <c r="V348" t="s">
        <v>184</v>
      </c>
      <c r="W348" s="186"/>
      <c r="X348" s="133" t="s">
        <v>187</v>
      </c>
    </row>
    <row r="349" spans="1:24" ht="20.100000000000001" customHeight="1">
      <c r="B349" s="86"/>
      <c r="C349" s="81"/>
      <c r="D349" s="87"/>
      <c r="E349" s="104" t="b">
        <v>0</v>
      </c>
      <c r="F349" s="108"/>
      <c r="G349" s="88"/>
      <c r="H349" s="123" t="s">
        <v>180</v>
      </c>
      <c r="I349" s="62"/>
      <c r="J349" s="89"/>
      <c r="K349" s="19" t="str">
        <f t="shared" si="31"/>
        <v>--</v>
      </c>
      <c r="L349" s="134"/>
      <c r="M349" s="19" t="str">
        <f t="shared" si="32"/>
        <v>--</v>
      </c>
      <c r="N349" s="134"/>
      <c r="O349" s="106" t="str">
        <f t="shared" si="33"/>
        <v>--</v>
      </c>
      <c r="P349" s="134"/>
      <c r="Q349" s="70" t="b">
        <f t="shared" si="34"/>
        <v>1</v>
      </c>
      <c r="R349" s="131" t="str">
        <f t="shared" si="35"/>
        <v>---</v>
      </c>
      <c r="S349" s="131" t="str">
        <f t="shared" si="36"/>
        <v>---</v>
      </c>
      <c r="T349" s="65" t="str">
        <f t="shared" si="37"/>
        <v>--</v>
      </c>
      <c r="V349" s="77"/>
      <c r="W349" s="124"/>
      <c r="X349">
        <f>W346*W349</f>
        <v>0</v>
      </c>
    </row>
    <row r="350" spans="1:24" ht="20.100000000000001" customHeight="1">
      <c r="B350" s="86"/>
      <c r="C350" s="81"/>
      <c r="D350" s="87"/>
      <c r="E350" s="104" t="b">
        <v>0</v>
      </c>
      <c r="F350" s="108"/>
      <c r="G350" s="88"/>
      <c r="H350" s="123" t="s">
        <v>180</v>
      </c>
      <c r="I350" s="62"/>
      <c r="J350" s="89"/>
      <c r="K350" s="19" t="str">
        <f t="shared" si="31"/>
        <v>--</v>
      </c>
      <c r="L350" s="134"/>
      <c r="M350" s="19" t="str">
        <f t="shared" si="32"/>
        <v>--</v>
      </c>
      <c r="N350" s="134"/>
      <c r="O350" s="106" t="str">
        <f t="shared" si="33"/>
        <v>--</v>
      </c>
      <c r="P350" s="134"/>
      <c r="Q350" s="70" t="b">
        <f t="shared" si="34"/>
        <v>1</v>
      </c>
      <c r="R350" s="131" t="str">
        <f t="shared" si="35"/>
        <v>---</v>
      </c>
      <c r="S350" s="131" t="str">
        <f t="shared" si="36"/>
        <v>---</v>
      </c>
      <c r="T350" s="65" t="str">
        <f t="shared" si="37"/>
        <v>--</v>
      </c>
      <c r="V350" s="77"/>
      <c r="W350" s="124"/>
      <c r="X350">
        <f>W346*W350</f>
        <v>0</v>
      </c>
    </row>
    <row r="351" spans="1:24" ht="20.100000000000001" customHeight="1">
      <c r="B351" s="86"/>
      <c r="C351" s="81"/>
      <c r="D351" s="87"/>
      <c r="E351" s="104" t="b">
        <v>0</v>
      </c>
      <c r="F351" s="108"/>
      <c r="G351" s="88"/>
      <c r="H351" s="123" t="s">
        <v>180</v>
      </c>
      <c r="I351" s="62"/>
      <c r="J351" s="89"/>
      <c r="K351" s="19" t="str">
        <f t="shared" si="31"/>
        <v>--</v>
      </c>
      <c r="L351" s="134"/>
      <c r="M351" s="19" t="str">
        <f t="shared" si="32"/>
        <v>--</v>
      </c>
      <c r="N351" s="134"/>
      <c r="O351" s="106" t="str">
        <f t="shared" si="33"/>
        <v>--</v>
      </c>
      <c r="P351" s="134"/>
      <c r="Q351" s="70" t="b">
        <f t="shared" si="34"/>
        <v>1</v>
      </c>
      <c r="R351" s="131" t="str">
        <f t="shared" si="35"/>
        <v>---</v>
      </c>
      <c r="S351" s="131" t="str">
        <f t="shared" si="36"/>
        <v>---</v>
      </c>
      <c r="T351" s="65" t="str">
        <f t="shared" si="37"/>
        <v>--</v>
      </c>
      <c r="V351" s="77"/>
      <c r="W351" s="124"/>
      <c r="X351">
        <f>W346*W351</f>
        <v>0</v>
      </c>
    </row>
    <row r="352" spans="1:24" ht="20.100000000000001" customHeight="1">
      <c r="B352" s="86"/>
      <c r="C352" s="81"/>
      <c r="D352" s="87"/>
      <c r="E352" s="104" t="b">
        <v>0</v>
      </c>
      <c r="F352" s="108"/>
      <c r="G352" s="88"/>
      <c r="H352" s="123" t="s">
        <v>180</v>
      </c>
      <c r="I352" s="62"/>
      <c r="J352" s="89"/>
      <c r="K352" s="19" t="str">
        <f t="shared" si="31"/>
        <v>--</v>
      </c>
      <c r="L352" s="134"/>
      <c r="M352" s="19" t="str">
        <f t="shared" si="32"/>
        <v>--</v>
      </c>
      <c r="N352" s="134"/>
      <c r="O352" s="106" t="str">
        <f t="shared" si="33"/>
        <v>--</v>
      </c>
      <c r="P352" s="134"/>
      <c r="Q352" s="70" t="b">
        <f t="shared" si="34"/>
        <v>1</v>
      </c>
      <c r="R352" s="131" t="str">
        <f t="shared" si="35"/>
        <v>---</v>
      </c>
      <c r="S352" s="131" t="str">
        <f t="shared" si="36"/>
        <v>---</v>
      </c>
      <c r="T352" s="65" t="str">
        <f t="shared" si="37"/>
        <v>--</v>
      </c>
      <c r="V352" s="77"/>
      <c r="W352" s="77"/>
      <c r="X352">
        <f>W346*W352</f>
        <v>0</v>
      </c>
    </row>
    <row r="353" spans="2:24" ht="20.100000000000001" customHeight="1">
      <c r="B353" s="86"/>
      <c r="C353" s="81"/>
      <c r="D353" s="87"/>
      <c r="E353" s="104" t="b">
        <v>0</v>
      </c>
      <c r="F353" s="108"/>
      <c r="G353" s="88"/>
      <c r="H353" s="123" t="s">
        <v>180</v>
      </c>
      <c r="I353" s="62"/>
      <c r="J353" s="89"/>
      <c r="K353" s="19" t="str">
        <f t="shared" si="31"/>
        <v>--</v>
      </c>
      <c r="L353" s="134"/>
      <c r="M353" s="19" t="str">
        <f t="shared" si="32"/>
        <v>--</v>
      </c>
      <c r="N353" s="134"/>
      <c r="O353" s="106" t="str">
        <f t="shared" si="33"/>
        <v>--</v>
      </c>
      <c r="P353" s="134"/>
      <c r="Q353" s="70" t="b">
        <f t="shared" si="34"/>
        <v>1</v>
      </c>
      <c r="R353" s="131" t="str">
        <f t="shared" si="35"/>
        <v>---</v>
      </c>
      <c r="S353" s="131" t="str">
        <f t="shared" si="36"/>
        <v>---</v>
      </c>
      <c r="T353" s="65" t="str">
        <f t="shared" si="37"/>
        <v>--</v>
      </c>
      <c r="V353" s="77"/>
      <c r="W353" s="77"/>
      <c r="X353">
        <f>W346*W353</f>
        <v>0</v>
      </c>
    </row>
    <row r="354" spans="2:24" ht="20.100000000000001" customHeight="1">
      <c r="B354" s="86"/>
      <c r="C354" s="81"/>
      <c r="D354" s="87"/>
      <c r="E354" s="104" t="b">
        <v>0</v>
      </c>
      <c r="F354" s="108"/>
      <c r="G354" s="88"/>
      <c r="H354" s="123" t="s">
        <v>180</v>
      </c>
      <c r="I354" s="62"/>
      <c r="J354" s="89"/>
      <c r="K354" s="19" t="str">
        <f t="shared" si="31"/>
        <v>--</v>
      </c>
      <c r="L354" s="134"/>
      <c r="M354" s="19" t="str">
        <f t="shared" si="32"/>
        <v>--</v>
      </c>
      <c r="N354" s="134"/>
      <c r="O354" s="106" t="str">
        <f t="shared" si="33"/>
        <v>--</v>
      </c>
      <c r="P354" s="134"/>
      <c r="Q354" s="70" t="b">
        <f t="shared" si="34"/>
        <v>1</v>
      </c>
      <c r="R354" s="131" t="str">
        <f t="shared" si="35"/>
        <v>---</v>
      </c>
      <c r="S354" s="131" t="str">
        <f t="shared" si="36"/>
        <v>---</v>
      </c>
      <c r="T354" s="65" t="str">
        <f t="shared" si="37"/>
        <v>--</v>
      </c>
      <c r="V354" s="77"/>
      <c r="W354" s="77"/>
      <c r="X354">
        <f>W346*W354</f>
        <v>0</v>
      </c>
    </row>
    <row r="355" spans="2:24" ht="20.100000000000001" customHeight="1">
      <c r="B355" s="86"/>
      <c r="C355" s="81"/>
      <c r="D355" s="87"/>
      <c r="E355" s="104" t="b">
        <v>0</v>
      </c>
      <c r="F355" s="108"/>
      <c r="G355" s="88"/>
      <c r="H355" s="123" t="s">
        <v>180</v>
      </c>
      <c r="I355" s="62"/>
      <c r="J355" s="89"/>
      <c r="K355" s="19" t="str">
        <f t="shared" si="31"/>
        <v>--</v>
      </c>
      <c r="L355" s="134"/>
      <c r="M355" s="19" t="str">
        <f t="shared" si="32"/>
        <v>--</v>
      </c>
      <c r="N355" s="134"/>
      <c r="O355" s="106" t="str">
        <f t="shared" si="33"/>
        <v>--</v>
      </c>
      <c r="P355" s="134"/>
      <c r="Q355" s="70" t="b">
        <f t="shared" si="34"/>
        <v>1</v>
      </c>
      <c r="R355" s="131" t="str">
        <f t="shared" si="35"/>
        <v>---</v>
      </c>
      <c r="S355" s="131" t="str">
        <f t="shared" si="36"/>
        <v>---</v>
      </c>
      <c r="T355" s="65" t="str">
        <f t="shared" si="37"/>
        <v>--</v>
      </c>
      <c r="V355" s="77"/>
      <c r="W355" s="77"/>
      <c r="X355">
        <f>W346*W355</f>
        <v>0</v>
      </c>
    </row>
    <row r="356" spans="2:24" ht="20.100000000000001" customHeight="1">
      <c r="B356" s="86"/>
      <c r="C356" s="81"/>
      <c r="D356" s="87"/>
      <c r="E356" s="104" t="b">
        <v>0</v>
      </c>
      <c r="F356" s="108"/>
      <c r="G356" s="88"/>
      <c r="H356" s="123" t="s">
        <v>180</v>
      </c>
      <c r="I356" s="62"/>
      <c r="J356" s="89"/>
      <c r="K356" s="19" t="str">
        <f t="shared" si="31"/>
        <v>--</v>
      </c>
      <c r="L356" s="134"/>
      <c r="M356" s="19" t="str">
        <f t="shared" si="32"/>
        <v>--</v>
      </c>
      <c r="N356" s="134"/>
      <c r="O356" s="106" t="str">
        <f t="shared" si="33"/>
        <v>--</v>
      </c>
      <c r="P356" s="134"/>
      <c r="Q356" s="70" t="b">
        <f t="shared" si="34"/>
        <v>1</v>
      </c>
      <c r="R356" s="131" t="str">
        <f t="shared" si="35"/>
        <v>---</v>
      </c>
      <c r="S356" s="131" t="str">
        <f t="shared" si="36"/>
        <v>---</v>
      </c>
      <c r="T356" s="65" t="str">
        <f t="shared" si="37"/>
        <v>--</v>
      </c>
      <c r="V356" s="77"/>
      <c r="W356" s="77"/>
      <c r="X356">
        <f>W346*W356</f>
        <v>0</v>
      </c>
    </row>
    <row r="357" spans="2:24" ht="20.100000000000001" customHeight="1">
      <c r="B357" s="86"/>
      <c r="C357" s="81"/>
      <c r="D357" s="87"/>
      <c r="E357" s="104" t="b">
        <v>0</v>
      </c>
      <c r="F357" s="108"/>
      <c r="G357" s="88"/>
      <c r="H357" s="123" t="s">
        <v>180</v>
      </c>
      <c r="I357" s="62"/>
      <c r="J357" s="89"/>
      <c r="K357" s="19" t="str">
        <f t="shared" si="31"/>
        <v>--</v>
      </c>
      <c r="L357" s="134"/>
      <c r="M357" s="19" t="str">
        <f t="shared" si="32"/>
        <v>--</v>
      </c>
      <c r="N357" s="134"/>
      <c r="O357" s="106" t="str">
        <f t="shared" si="33"/>
        <v>--</v>
      </c>
      <c r="P357" s="134"/>
      <c r="Q357" s="70" t="b">
        <f t="shared" si="34"/>
        <v>1</v>
      </c>
      <c r="R357" s="131" t="str">
        <f t="shared" si="35"/>
        <v>---</v>
      </c>
      <c r="S357" s="131" t="str">
        <f t="shared" si="36"/>
        <v>---</v>
      </c>
      <c r="T357" s="65" t="str">
        <f t="shared" si="37"/>
        <v>--</v>
      </c>
      <c r="V357" s="77"/>
      <c r="W357" s="77"/>
      <c r="X357">
        <f>W346*W357</f>
        <v>0</v>
      </c>
    </row>
    <row r="358" spans="2:24" ht="20.100000000000001" customHeight="1" thickBot="1">
      <c r="B358" s="86"/>
      <c r="C358" s="81"/>
      <c r="D358" s="87"/>
      <c r="E358" s="104" t="b">
        <v>0</v>
      </c>
      <c r="F358" s="108"/>
      <c r="G358" s="88"/>
      <c r="H358" s="123" t="s">
        <v>180</v>
      </c>
      <c r="I358" s="62"/>
      <c r="J358" s="89"/>
      <c r="K358" s="19" t="str">
        <f t="shared" si="31"/>
        <v>--</v>
      </c>
      <c r="L358" s="134"/>
      <c r="M358" s="19" t="str">
        <f t="shared" si="32"/>
        <v>--</v>
      </c>
      <c r="N358" s="134"/>
      <c r="O358" s="106" t="str">
        <f t="shared" si="33"/>
        <v>--</v>
      </c>
      <c r="P358" s="134"/>
      <c r="Q358" s="70" t="b">
        <f t="shared" si="34"/>
        <v>1</v>
      </c>
      <c r="R358" s="131" t="str">
        <f t="shared" si="35"/>
        <v>---</v>
      </c>
      <c r="S358" s="131" t="str">
        <f t="shared" si="36"/>
        <v>---</v>
      </c>
      <c r="T358" s="65" t="str">
        <f t="shared" si="37"/>
        <v>--</v>
      </c>
      <c r="V358" t="s">
        <v>188</v>
      </c>
      <c r="W358" s="125">
        <f>SUM(W349:W357)</f>
        <v>0</v>
      </c>
      <c r="X358" s="126">
        <f>SUM(X349:X357)</f>
        <v>0</v>
      </c>
    </row>
    <row r="359" spans="2:24" ht="20.100000000000001" customHeight="1" thickTop="1">
      <c r="B359" s="86"/>
      <c r="C359" s="81"/>
      <c r="D359" s="87"/>
      <c r="E359" s="104" t="b">
        <v>0</v>
      </c>
      <c r="F359" s="108"/>
      <c r="G359" s="88"/>
      <c r="H359" s="123" t="s">
        <v>180</v>
      </c>
      <c r="I359" s="62"/>
      <c r="J359" s="89"/>
      <c r="K359" s="19" t="str">
        <f t="shared" si="31"/>
        <v>--</v>
      </c>
      <c r="L359" s="134"/>
      <c r="M359" s="19" t="str">
        <f t="shared" si="32"/>
        <v>--</v>
      </c>
      <c r="N359" s="134"/>
      <c r="O359" s="106" t="str">
        <f t="shared" si="33"/>
        <v>--</v>
      </c>
      <c r="P359" s="134"/>
      <c r="Q359" s="70" t="b">
        <f t="shared" si="34"/>
        <v>1</v>
      </c>
      <c r="R359" s="131" t="str">
        <f t="shared" si="35"/>
        <v>---</v>
      </c>
      <c r="S359" s="131" t="str">
        <f t="shared" si="36"/>
        <v>---</v>
      </c>
      <c r="T359" s="65" t="str">
        <f t="shared" si="37"/>
        <v>--</v>
      </c>
    </row>
    <row r="360" spans="2:24" ht="20.100000000000001" customHeight="1">
      <c r="B360" s="86"/>
      <c r="C360" s="81"/>
      <c r="D360" s="87"/>
      <c r="E360" s="104" t="b">
        <v>0</v>
      </c>
      <c r="F360" s="108"/>
      <c r="G360" s="88"/>
      <c r="H360" s="123" t="s">
        <v>180</v>
      </c>
      <c r="I360" s="62"/>
      <c r="J360" s="89"/>
      <c r="K360" s="19" t="str">
        <f t="shared" si="31"/>
        <v>--</v>
      </c>
      <c r="L360" s="134"/>
      <c r="M360" s="19" t="str">
        <f t="shared" si="32"/>
        <v>--</v>
      </c>
      <c r="N360" s="134"/>
      <c r="O360" s="106" t="str">
        <f t="shared" si="33"/>
        <v>--</v>
      </c>
      <c r="P360" s="134"/>
      <c r="Q360" s="70" t="b">
        <f t="shared" si="34"/>
        <v>1</v>
      </c>
      <c r="R360" s="131" t="str">
        <f t="shared" si="35"/>
        <v>---</v>
      </c>
      <c r="S360" s="131" t="str">
        <f t="shared" si="36"/>
        <v>---</v>
      </c>
      <c r="T360" s="65" t="str">
        <f t="shared" si="37"/>
        <v>--</v>
      </c>
    </row>
    <row r="361" spans="2:24" ht="20.100000000000001" customHeight="1">
      <c r="B361" s="86"/>
      <c r="C361" s="81"/>
      <c r="D361" s="87"/>
      <c r="E361" s="104" t="b">
        <v>0</v>
      </c>
      <c r="F361" s="108"/>
      <c r="G361" s="88"/>
      <c r="H361" s="123" t="s">
        <v>180</v>
      </c>
      <c r="I361" s="62"/>
      <c r="J361" s="89"/>
      <c r="K361" s="19" t="str">
        <f t="shared" si="31"/>
        <v>--</v>
      </c>
      <c r="L361" s="134"/>
      <c r="M361" s="19" t="str">
        <f t="shared" si="32"/>
        <v>--</v>
      </c>
      <c r="N361" s="134"/>
      <c r="O361" s="106" t="str">
        <f t="shared" si="33"/>
        <v>--</v>
      </c>
      <c r="P361" s="134"/>
      <c r="Q361" s="70" t="b">
        <f t="shared" si="34"/>
        <v>1</v>
      </c>
      <c r="R361" s="131" t="str">
        <f t="shared" si="35"/>
        <v>---</v>
      </c>
      <c r="S361" s="131" t="str">
        <f t="shared" si="36"/>
        <v>---</v>
      </c>
      <c r="T361" s="65" t="str">
        <f t="shared" si="37"/>
        <v>--</v>
      </c>
    </row>
    <row r="362" spans="2:24" ht="20.100000000000001" customHeight="1">
      <c r="B362" s="86"/>
      <c r="C362" s="81"/>
      <c r="D362" s="87"/>
      <c r="E362" s="104" t="b">
        <v>0</v>
      </c>
      <c r="F362" s="108"/>
      <c r="G362" s="88"/>
      <c r="H362" s="123" t="s">
        <v>180</v>
      </c>
      <c r="I362" s="62"/>
      <c r="J362" s="89"/>
      <c r="K362" s="19" t="str">
        <f t="shared" si="31"/>
        <v>--</v>
      </c>
      <c r="L362" s="134"/>
      <c r="M362" s="19" t="str">
        <f t="shared" si="32"/>
        <v>--</v>
      </c>
      <c r="N362" s="134"/>
      <c r="O362" s="106" t="str">
        <f t="shared" si="33"/>
        <v>--</v>
      </c>
      <c r="P362" s="134"/>
      <c r="Q362" s="70" t="b">
        <f t="shared" si="34"/>
        <v>1</v>
      </c>
      <c r="R362" s="131" t="str">
        <f t="shared" si="35"/>
        <v>---</v>
      </c>
      <c r="S362" s="131" t="str">
        <f t="shared" si="36"/>
        <v>---</v>
      </c>
      <c r="T362" s="65" t="str">
        <f t="shared" si="37"/>
        <v>--</v>
      </c>
    </row>
    <row r="363" spans="2:24" ht="20.100000000000001" customHeight="1">
      <c r="B363" s="86"/>
      <c r="C363" s="81"/>
      <c r="D363" s="87"/>
      <c r="E363" s="104" t="b">
        <v>0</v>
      </c>
      <c r="F363" s="108"/>
      <c r="G363" s="88"/>
      <c r="H363" s="123" t="s">
        <v>180</v>
      </c>
      <c r="I363" s="62"/>
      <c r="J363" s="89"/>
      <c r="K363" s="19" t="str">
        <f t="shared" si="31"/>
        <v>--</v>
      </c>
      <c r="L363" s="134"/>
      <c r="M363" s="19" t="str">
        <f t="shared" si="32"/>
        <v>--</v>
      </c>
      <c r="N363" s="134"/>
      <c r="O363" s="106" t="str">
        <f t="shared" si="33"/>
        <v>--</v>
      </c>
      <c r="P363" s="134"/>
      <c r="Q363" s="70" t="b">
        <f t="shared" si="34"/>
        <v>1</v>
      </c>
      <c r="R363" s="131" t="str">
        <f t="shared" si="35"/>
        <v>---</v>
      </c>
      <c r="S363" s="131" t="str">
        <f t="shared" si="36"/>
        <v>---</v>
      </c>
      <c r="T363" s="65" t="str">
        <f t="shared" si="37"/>
        <v>--</v>
      </c>
    </row>
    <row r="364" spans="2:24" ht="20.100000000000001" customHeight="1">
      <c r="B364" s="86"/>
      <c r="C364" s="81"/>
      <c r="D364" s="87"/>
      <c r="E364" s="104" t="b">
        <v>0</v>
      </c>
      <c r="F364" s="108"/>
      <c r="G364" s="88"/>
      <c r="H364" s="123" t="s">
        <v>180</v>
      </c>
      <c r="I364" s="62"/>
      <c r="J364" s="89"/>
      <c r="K364" s="19" t="str">
        <f t="shared" si="31"/>
        <v>--</v>
      </c>
      <c r="L364" s="134"/>
      <c r="M364" s="19" t="str">
        <f t="shared" si="32"/>
        <v>--</v>
      </c>
      <c r="N364" s="134"/>
      <c r="O364" s="106" t="str">
        <f t="shared" si="33"/>
        <v>--</v>
      </c>
      <c r="P364" s="134"/>
      <c r="Q364" s="70" t="b">
        <f t="shared" si="34"/>
        <v>1</v>
      </c>
      <c r="R364" s="131" t="str">
        <f t="shared" si="35"/>
        <v>---</v>
      </c>
      <c r="S364" s="131" t="str">
        <f t="shared" si="36"/>
        <v>---</v>
      </c>
      <c r="T364" s="65" t="str">
        <f t="shared" si="37"/>
        <v>--</v>
      </c>
    </row>
    <row r="365" spans="2:24" ht="20.100000000000001" customHeight="1">
      <c r="B365" s="86"/>
      <c r="C365" s="81"/>
      <c r="D365" s="87"/>
      <c r="E365" s="104" t="b">
        <v>0</v>
      </c>
      <c r="F365" s="108"/>
      <c r="G365" s="88"/>
      <c r="H365" s="123" t="s">
        <v>180</v>
      </c>
      <c r="I365" s="62"/>
      <c r="J365" s="89"/>
      <c r="K365" s="19" t="str">
        <f t="shared" si="31"/>
        <v>--</v>
      </c>
      <c r="L365" s="134"/>
      <c r="M365" s="19" t="str">
        <f t="shared" si="32"/>
        <v>--</v>
      </c>
      <c r="N365" s="134"/>
      <c r="O365" s="106" t="str">
        <f t="shared" si="33"/>
        <v>--</v>
      </c>
      <c r="P365" s="134"/>
      <c r="Q365" s="70" t="b">
        <f t="shared" si="34"/>
        <v>1</v>
      </c>
      <c r="R365" s="131" t="str">
        <f t="shared" si="35"/>
        <v>---</v>
      </c>
      <c r="S365" s="131" t="str">
        <f t="shared" si="36"/>
        <v>---</v>
      </c>
      <c r="T365" s="65" t="str">
        <f t="shared" si="37"/>
        <v>--</v>
      </c>
    </row>
    <row r="366" spans="2:24" ht="20.100000000000001" customHeight="1">
      <c r="B366" s="86"/>
      <c r="C366" s="81"/>
      <c r="D366" s="87"/>
      <c r="E366" s="104" t="b">
        <v>0</v>
      </c>
      <c r="F366" s="108"/>
      <c r="G366" s="88"/>
      <c r="H366" s="123" t="s">
        <v>180</v>
      </c>
      <c r="I366" s="62"/>
      <c r="J366" s="89"/>
      <c r="K366" s="19" t="str">
        <f t="shared" si="31"/>
        <v>--</v>
      </c>
      <c r="L366" s="134"/>
      <c r="M366" s="19" t="str">
        <f t="shared" si="32"/>
        <v>--</v>
      </c>
      <c r="N366" s="134"/>
      <c r="O366" s="106" t="str">
        <f t="shared" si="33"/>
        <v>--</v>
      </c>
      <c r="P366" s="134"/>
      <c r="Q366" s="70" t="b">
        <f t="shared" si="34"/>
        <v>1</v>
      </c>
      <c r="R366" s="131" t="str">
        <f t="shared" si="35"/>
        <v>---</v>
      </c>
      <c r="S366" s="131" t="str">
        <f t="shared" si="36"/>
        <v>---</v>
      </c>
      <c r="T366" s="65" t="str">
        <f t="shared" si="37"/>
        <v>--</v>
      </c>
    </row>
    <row r="367" spans="2:24" ht="20.100000000000001" customHeight="1">
      <c r="B367" s="86"/>
      <c r="C367" s="81"/>
      <c r="D367" s="87"/>
      <c r="E367" s="104" t="b">
        <v>0</v>
      </c>
      <c r="F367" s="108"/>
      <c r="G367" s="88"/>
      <c r="H367" s="123" t="s">
        <v>180</v>
      </c>
      <c r="I367" s="62"/>
      <c r="J367" s="89"/>
      <c r="K367" s="19" t="str">
        <f t="shared" si="31"/>
        <v>--</v>
      </c>
      <c r="L367" s="134"/>
      <c r="M367" s="19" t="str">
        <f t="shared" si="32"/>
        <v>--</v>
      </c>
      <c r="N367" s="134"/>
      <c r="O367" s="106" t="str">
        <f t="shared" si="33"/>
        <v>--</v>
      </c>
      <c r="P367" s="134"/>
      <c r="Q367" s="70" t="b">
        <f t="shared" si="34"/>
        <v>1</v>
      </c>
      <c r="R367" s="131" t="str">
        <f t="shared" si="35"/>
        <v>---</v>
      </c>
      <c r="S367" s="131" t="str">
        <f t="shared" si="36"/>
        <v>---</v>
      </c>
      <c r="T367" s="65" t="str">
        <f t="shared" si="37"/>
        <v>--</v>
      </c>
    </row>
    <row r="368" spans="2:24" ht="20.100000000000001" customHeight="1">
      <c r="B368" s="86"/>
      <c r="C368" s="81"/>
      <c r="D368" s="87"/>
      <c r="E368" s="104" t="b">
        <v>0</v>
      </c>
      <c r="F368" s="108"/>
      <c r="G368" s="88"/>
      <c r="H368" s="123" t="s">
        <v>180</v>
      </c>
      <c r="I368" s="62"/>
      <c r="J368" s="89"/>
      <c r="K368" s="19" t="str">
        <f t="shared" si="31"/>
        <v>--</v>
      </c>
      <c r="L368" s="134"/>
      <c r="M368" s="19" t="str">
        <f t="shared" si="32"/>
        <v>--</v>
      </c>
      <c r="N368" s="134"/>
      <c r="O368" s="106" t="str">
        <f t="shared" si="33"/>
        <v>--</v>
      </c>
      <c r="P368" s="134"/>
      <c r="Q368" s="70" t="b">
        <f t="shared" si="34"/>
        <v>1</v>
      </c>
      <c r="R368" s="131" t="str">
        <f t="shared" si="35"/>
        <v>---</v>
      </c>
      <c r="S368" s="131" t="str">
        <f t="shared" si="36"/>
        <v>---</v>
      </c>
      <c r="T368" s="65" t="str">
        <f t="shared" si="37"/>
        <v>--</v>
      </c>
    </row>
    <row r="369" spans="1:20" ht="20.100000000000001" customHeight="1">
      <c r="B369" s="86"/>
      <c r="C369" s="81"/>
      <c r="D369" s="87"/>
      <c r="E369" s="104" t="b">
        <v>0</v>
      </c>
      <c r="F369" s="108"/>
      <c r="G369" s="88"/>
      <c r="H369" s="123" t="s">
        <v>180</v>
      </c>
      <c r="I369" s="62"/>
      <c r="J369" s="89"/>
      <c r="K369" s="19" t="str">
        <f t="shared" si="31"/>
        <v>--</v>
      </c>
      <c r="L369" s="134"/>
      <c r="M369" s="19" t="str">
        <f t="shared" si="32"/>
        <v>--</v>
      </c>
      <c r="N369" s="134"/>
      <c r="O369" s="106" t="str">
        <f t="shared" si="33"/>
        <v>--</v>
      </c>
      <c r="P369" s="134"/>
      <c r="Q369" s="70" t="b">
        <f t="shared" si="34"/>
        <v>1</v>
      </c>
      <c r="R369" s="131" t="str">
        <f t="shared" si="35"/>
        <v>---</v>
      </c>
      <c r="S369" s="131" t="str">
        <f t="shared" si="36"/>
        <v>---</v>
      </c>
      <c r="T369" s="65" t="str">
        <f t="shared" si="37"/>
        <v>--</v>
      </c>
    </row>
    <row r="370" spans="1:20" ht="20.100000000000001" customHeight="1">
      <c r="B370" s="86"/>
      <c r="C370" s="81"/>
      <c r="D370" s="87"/>
      <c r="E370" s="104" t="b">
        <v>0</v>
      </c>
      <c r="F370" s="108"/>
      <c r="G370" s="88"/>
      <c r="H370" s="123" t="s">
        <v>180</v>
      </c>
      <c r="I370" s="62"/>
      <c r="J370" s="89"/>
      <c r="K370" s="19" t="str">
        <f t="shared" si="31"/>
        <v>--</v>
      </c>
      <c r="L370" s="134"/>
      <c r="M370" s="19" t="str">
        <f t="shared" si="32"/>
        <v>--</v>
      </c>
      <c r="N370" s="134"/>
      <c r="O370" s="106" t="str">
        <f t="shared" si="33"/>
        <v>--</v>
      </c>
      <c r="P370" s="134"/>
      <c r="Q370" s="70" t="b">
        <f t="shared" si="34"/>
        <v>1</v>
      </c>
      <c r="R370" s="131" t="str">
        <f t="shared" si="35"/>
        <v>---</v>
      </c>
      <c r="S370" s="131" t="str">
        <f t="shared" si="36"/>
        <v>---</v>
      </c>
      <c r="T370" s="65" t="str">
        <f t="shared" si="37"/>
        <v>--</v>
      </c>
    </row>
    <row r="371" spans="1:20" ht="20.100000000000001" customHeight="1">
      <c r="B371" s="85"/>
      <c r="C371" s="81"/>
      <c r="D371" s="83"/>
      <c r="E371" s="104" t="b">
        <v>0</v>
      </c>
      <c r="F371" s="109"/>
      <c r="G371" s="89"/>
      <c r="H371" s="123" t="s">
        <v>180</v>
      </c>
      <c r="I371" s="62"/>
      <c r="J371" s="89"/>
      <c r="K371" s="19" t="str">
        <f t="shared" si="31"/>
        <v>--</v>
      </c>
      <c r="L371" s="134" t="str">
        <f>IF(K371&gt;0,IFERROR(MATCH(K371,R_11values,-1),""),"")</f>
        <v/>
      </c>
      <c r="M371" s="19" t="str">
        <f t="shared" si="32"/>
        <v>--</v>
      </c>
      <c r="N371" s="134" t="str">
        <f xml:space="preserve"> IF(M371&gt;0, IFERROR(MATCH(M371,CO2values,-1),""),"")</f>
        <v/>
      </c>
      <c r="O371" s="106" t="str">
        <f t="shared" si="33"/>
        <v>--</v>
      </c>
      <c r="P371" s="134" t="str">
        <f xml:space="preserve"> IF(O371&gt;0, IFERROR(MATCH(O371,NVvalues,-1),""),"")</f>
        <v/>
      </c>
      <c r="Q371" s="70" t="b">
        <f t="shared" si="34"/>
        <v>1</v>
      </c>
      <c r="R371" s="131" t="str">
        <f t="shared" si="35"/>
        <v>---</v>
      </c>
      <c r="S371" s="131" t="str">
        <f t="shared" si="36"/>
        <v>---</v>
      </c>
      <c r="T371" s="65" t="str">
        <f t="shared" si="37"/>
        <v>--</v>
      </c>
    </row>
    <row r="372" spans="1:20" ht="20.100000000000001" customHeight="1" thickBot="1">
      <c r="B372" s="86"/>
      <c r="C372" s="81"/>
      <c r="D372" s="83"/>
      <c r="E372" s="104" t="b">
        <v>0</v>
      </c>
      <c r="F372" s="107"/>
      <c r="G372" s="90"/>
      <c r="H372" s="123" t="s">
        <v>180</v>
      </c>
      <c r="I372" s="62"/>
      <c r="J372" s="89"/>
      <c r="K372" s="19" t="str">
        <f t="shared" si="31"/>
        <v>--</v>
      </c>
      <c r="L372" s="134" t="str">
        <f>IF(K372&gt;0,IFERROR(MATCH(K372,R_11values,-1),""),"")</f>
        <v/>
      </c>
      <c r="M372" s="19" t="str">
        <f t="shared" si="32"/>
        <v>--</v>
      </c>
      <c r="N372" s="134" t="str">
        <f xml:space="preserve"> IF(M372&gt;0, IFERROR(MATCH(M372,CO2values,-1),""),"")</f>
        <v/>
      </c>
      <c r="O372" s="106" t="str">
        <f t="shared" si="33"/>
        <v>--</v>
      </c>
      <c r="P372" s="134" t="str">
        <f xml:space="preserve"> IF(O372&gt;0, IFERROR(MATCH(O372,NVvalues,-1),""),"")</f>
        <v/>
      </c>
      <c r="Q372" s="70" t="b">
        <f t="shared" si="34"/>
        <v>1</v>
      </c>
      <c r="R372" s="131" t="str">
        <f t="shared" si="35"/>
        <v>---</v>
      </c>
      <c r="S372" s="131" t="str">
        <f t="shared" si="36"/>
        <v>---</v>
      </c>
      <c r="T372" s="65" t="str">
        <f t="shared" si="37"/>
        <v>--</v>
      </c>
    </row>
    <row r="373" spans="1:20" ht="13.5" thickBot="1">
      <c r="B373" s="73" t="s">
        <v>195</v>
      </c>
      <c r="C373" s="37"/>
      <c r="D373" s="55"/>
      <c r="E373" s="55"/>
      <c r="F373" s="71"/>
      <c r="G373" s="189" t="s">
        <v>16</v>
      </c>
      <c r="H373" s="189"/>
      <c r="I373" s="189"/>
      <c r="J373" s="190"/>
      <c r="K373" s="10"/>
      <c r="L373" s="10"/>
      <c r="M373" s="10"/>
      <c r="N373" s="10"/>
      <c r="O373" s="10"/>
      <c r="P373" s="134"/>
      <c r="Q373" s="91" t="s">
        <v>93</v>
      </c>
      <c r="R373" s="92">
        <f>IF($S376,SUM(R346:R372),"Invalid")</f>
        <v>0</v>
      </c>
      <c r="S373" s="92">
        <f>IF($S376,SUM(S346:S372),"Invalid")</f>
        <v>0</v>
      </c>
      <c r="T373" s="93">
        <f>IF($S376,SUM(T346:T372),"Invalid")</f>
        <v>0</v>
      </c>
    </row>
    <row r="374" spans="1:20" ht="13.5" thickTop="1">
      <c r="B374" s="38"/>
      <c r="C374" s="6"/>
      <c r="D374" s="156" t="s">
        <v>13</v>
      </c>
      <c r="E374" s="156"/>
      <c r="F374" s="156" t="s">
        <v>15</v>
      </c>
      <c r="G374" s="156">
        <v>1</v>
      </c>
      <c r="H374" s="156">
        <v>2</v>
      </c>
      <c r="I374" s="156">
        <v>3</v>
      </c>
      <c r="J374" s="72">
        <v>4</v>
      </c>
      <c r="K374" s="6"/>
      <c r="L374" s="6"/>
      <c r="M374" s="6"/>
      <c r="N374" s="6"/>
      <c r="O374" s="6"/>
      <c r="P374" s="44"/>
      <c r="Q374" s="191" t="s">
        <v>16</v>
      </c>
      <c r="R374" s="193" t="str">
        <f>IFERROR(IF(0=R373,"",MATCH(R373,R_11values,-1)),"Invalid")</f>
        <v/>
      </c>
      <c r="S374" s="193" t="str">
        <f>IFERROR(IF(0=S373,"",MATCH(S373,CO2values,-1)),"Invalid")</f>
        <v/>
      </c>
      <c r="T374" s="195" t="str">
        <f>IFERROR(IF(0=T373,"",MATCH(T373,NVvalues,-1)),"Invalid")</f>
        <v/>
      </c>
    </row>
    <row r="375" spans="1:20" ht="13.5" thickBot="1">
      <c r="B375" s="38"/>
      <c r="C375" s="6"/>
      <c r="D375" s="160" t="str">
        <f>C339</f>
        <v>Number/NameS5</v>
      </c>
      <c r="E375" s="160"/>
      <c r="F375" s="160" t="s">
        <v>112</v>
      </c>
      <c r="G375" s="158" t="str">
        <f>IF($S376,IF(R374=G374,M339,""),"Invalid")</f>
        <v/>
      </c>
      <c r="H375" s="158" t="str">
        <f>IF($S376,IF(R374=H374,M339,""),"Invalid")</f>
        <v/>
      </c>
      <c r="I375" s="158" t="str">
        <f>IF($S376,IF(R374=I374,M339,""),"Invalid")</f>
        <v/>
      </c>
      <c r="J375" s="65" t="str">
        <f>IF($S376,IF(R374=J374,M339,""),"Invalid")</f>
        <v/>
      </c>
      <c r="K375" s="44"/>
      <c r="L375" s="44"/>
      <c r="M375" s="44"/>
      <c r="N375" s="44"/>
      <c r="O375" s="44"/>
      <c r="P375" s="44"/>
      <c r="Q375" s="192"/>
      <c r="R375" s="194"/>
      <c r="S375" s="194"/>
      <c r="T375" s="196"/>
    </row>
    <row r="376" spans="1:20">
      <c r="B376" s="38"/>
      <c r="C376" s="6"/>
      <c r="D376" s="6"/>
      <c r="E376" s="6"/>
      <c r="F376" s="160" t="s">
        <v>113</v>
      </c>
      <c r="G376" s="158" t="str">
        <f>IF($S376,IF(S374=G374,M339,""),"Invalid")</f>
        <v/>
      </c>
      <c r="H376" s="158" t="str">
        <f>IF($S376,IF(S374=H374,M339,""),"Invalid")</f>
        <v/>
      </c>
      <c r="I376" s="158" t="str">
        <f>IF($S376,IF(S374=I374,M339,""),"Invalid")</f>
        <v/>
      </c>
      <c r="J376" s="65" t="str">
        <f>IF($S376,IF(S374=J374,M339,""),"Invalid")</f>
        <v/>
      </c>
      <c r="K376" s="44"/>
      <c r="L376" s="44"/>
      <c r="M376" s="44"/>
      <c r="N376" s="44"/>
      <c r="O376" s="44"/>
      <c r="P376" s="44"/>
      <c r="Q376" s="44"/>
      <c r="R376" s="66" t="s">
        <v>127</v>
      </c>
      <c r="S376" t="b">
        <f>AND(Q345:Q372)</f>
        <v>1</v>
      </c>
      <c r="T376" s="44"/>
    </row>
    <row r="377" spans="1:20">
      <c r="B377" s="38"/>
      <c r="C377" s="4"/>
      <c r="D377" s="4"/>
      <c r="E377" s="4"/>
      <c r="F377" s="157" t="s">
        <v>116</v>
      </c>
      <c r="G377" s="155" t="str">
        <f>IF($S376,IF(T374=G374,M339,""),"Invalid")</f>
        <v/>
      </c>
      <c r="H377" s="155" t="str">
        <f>IF($S376,IF(T374=H374,M339,""),"Invalid")</f>
        <v/>
      </c>
      <c r="I377" s="155" t="str">
        <f>IF($S376,IF(T374=I374,M339,""),"Invalid")</f>
        <v/>
      </c>
      <c r="J377" s="94" t="str">
        <f>IF($S376,IF(T374=J374,M339,""),"Invalid")</f>
        <v/>
      </c>
    </row>
    <row r="378" spans="1:20" ht="13.5" thickBot="1">
      <c r="B378" s="38"/>
      <c r="C378" s="4"/>
      <c r="D378" s="4"/>
      <c r="E378" s="4"/>
      <c r="F378" s="157" t="s">
        <v>93</v>
      </c>
      <c r="G378" s="98">
        <f>IF($S376,SUM(G375:G377),"Invalid")</f>
        <v>0</v>
      </c>
      <c r="H378" s="98">
        <f>IF($S376,SUM(H375:H377),"Invalid")</f>
        <v>0</v>
      </c>
      <c r="I378" s="98">
        <f>IF($S376,SUM(I375:I377),"Invalid")</f>
        <v>0</v>
      </c>
      <c r="J378" s="99">
        <f>IF($S376,SUM(J375:J377),"Invalid")</f>
        <v>0</v>
      </c>
    </row>
    <row r="379" spans="1:20" ht="13.5" thickTop="1">
      <c r="B379" s="38"/>
      <c r="C379" s="4"/>
      <c r="D379" s="4"/>
      <c r="E379" s="4"/>
      <c r="F379" s="157" t="s">
        <v>14</v>
      </c>
      <c r="G379" s="159" t="str">
        <f>IFERROR(IF(G378&gt;0,INDEX(LGletters,MATCH((G378),LGvalues,-1)),""),"Invalid")</f>
        <v/>
      </c>
      <c r="H379" s="159" t="str">
        <f>IFERROR(IF(H378&gt;0,INDEX(LGletters,MATCH((H378),LGvalues,-1)),""),"Invalid")</f>
        <v/>
      </c>
      <c r="I379" s="159" t="str">
        <f>IFERROR(IF(I378&gt;0,INDEX(LGletters,MATCH((I378),LGvalues,-1)),""),"Invalid")</f>
        <v/>
      </c>
      <c r="J379" s="56" t="str">
        <f>IFERROR(IF(J378&gt;0,INDEX(LGletters,MATCH((J378),LGvalues,-1)),""),"Invalid")</f>
        <v/>
      </c>
    </row>
    <row r="380" spans="1:20">
      <c r="B380" s="38"/>
      <c r="C380" s="4"/>
      <c r="D380" s="4"/>
      <c r="E380" s="4"/>
      <c r="F380" s="157" t="s">
        <v>23</v>
      </c>
      <c r="G380" s="155" t="str">
        <f>IFERROR(IF(G379="","",ROMAN(INDEX(Rindices, G374,FIND(UPPER(G379),"ABCDEF")))),"Invalid")</f>
        <v/>
      </c>
      <c r="H380" s="155" t="str">
        <f>IFERROR(IF(H379="","",ROMAN(INDEX(Rindices, H374,FIND(UPPER(H379),"ABCDEF")))),"Invalid")</f>
        <v/>
      </c>
      <c r="I380" s="155" t="str">
        <f>IFERROR(IF(I379="","",ROMAN(INDEX(Rindices, I374,FIND(UPPER(I379),"ABCDEF")))),"Invalid")</f>
        <v/>
      </c>
      <c r="J380" s="94" t="str">
        <f>IFERROR(IF(J379="","",ROMAN(INDEX(Rindices, J374,FIND(UPPER(J379),"ABCDEF")))),"Invalid")</f>
        <v/>
      </c>
    </row>
    <row r="381" spans="1:20" ht="13.5" thickBot="1">
      <c r="B381" s="40"/>
      <c r="C381" s="32"/>
      <c r="D381" s="32"/>
      <c r="E381" s="32"/>
      <c r="F381" s="41" t="s">
        <v>12</v>
      </c>
      <c r="G381" s="59" t="str">
        <f>IF($S376,IFERROR(CHOOSE(IFERROR(IF(G379="","",INDEX(Rindices, G374,FIND(UPPER(G379),"ABCDEF"))),"Invalid"),"Very Low","Low","Medium","High","Very High"),""),"Invalid")</f>
        <v/>
      </c>
      <c r="H381" s="59" t="str">
        <f>IF($S376,IFERROR(CHOOSE(IFERROR(IF(H379="","",INDEX(Rindices, H374,FIND(UPPER(H379),"ABCDEF"))),"Invalid"),"Very Low","Low","Medium","High","Very High"),""),"Invalid")</f>
        <v/>
      </c>
      <c r="I381" s="59" t="str">
        <f>IF($S376,IFERROR(CHOOSE(IFERROR(IF(I379="","",INDEX(Rindices, I374,FIND(UPPER(I379),"ABCDEF"))),"Invalid"),"Very Low","Low","Medium","High","Very High"),""),"Invalid")</f>
        <v/>
      </c>
      <c r="J381" s="60" t="str">
        <f>IF($S376,IFERROR(CHOOSE(IFERROR(IF(J379="","",INDEX(Rindices, J374,FIND(UPPER(J379),"ABCDEF"))),"Invalid"),"Very Low","Low","Medium","High","Very High"),""),"Invalid")</f>
        <v/>
      </c>
    </row>
    <row r="382" spans="1:20">
      <c r="A382" s="4"/>
      <c r="B382" s="4"/>
      <c r="C382" s="4"/>
      <c r="D382" s="4"/>
      <c r="E382" s="4"/>
      <c r="F382" s="130"/>
      <c r="G382" s="134"/>
      <c r="H382" s="134"/>
      <c r="I382" s="134"/>
      <c r="J382" s="134"/>
    </row>
    <row r="383" spans="1:20" ht="37.5" customHeight="1" thickBot="1">
      <c r="A383" s="4"/>
      <c r="B383" s="197" t="s">
        <v>202</v>
      </c>
      <c r="C383" s="197"/>
      <c r="D383" s="197"/>
      <c r="E383" s="197"/>
      <c r="F383" s="197"/>
      <c r="G383" s="197"/>
      <c r="H383" s="197"/>
      <c r="I383" s="197"/>
      <c r="J383" s="197"/>
      <c r="K383" s="197"/>
      <c r="L383" s="197"/>
      <c r="M383" s="197"/>
      <c r="N383" s="197"/>
      <c r="O383" s="197"/>
    </row>
    <row r="384" spans="1:20">
      <c r="B384" s="73" t="s">
        <v>196</v>
      </c>
      <c r="C384" s="37"/>
      <c r="D384" s="149" t="s">
        <v>197</v>
      </c>
      <c r="E384" s="150" t="str">
        <f>C339</f>
        <v>Number/NameS5</v>
      </c>
      <c r="F384" s="71"/>
      <c r="G384" s="189" t="s">
        <v>16</v>
      </c>
      <c r="H384" s="189"/>
      <c r="I384" s="189"/>
      <c r="J384" s="190"/>
    </row>
    <row r="385" spans="2:16">
      <c r="B385" s="38"/>
      <c r="C385" s="156" t="s">
        <v>15</v>
      </c>
      <c r="D385" s="4"/>
      <c r="E385" s="156"/>
      <c r="F385" s="4"/>
      <c r="G385" s="156">
        <v>1</v>
      </c>
      <c r="H385" s="156">
        <v>2</v>
      </c>
      <c r="I385" s="156">
        <v>3</v>
      </c>
      <c r="J385" s="72">
        <v>4</v>
      </c>
    </row>
    <row r="386" spans="2:16">
      <c r="B386" s="38"/>
      <c r="C386" s="198" t="s">
        <v>301</v>
      </c>
      <c r="D386" s="198"/>
      <c r="E386" s="198"/>
      <c r="F386" s="198"/>
      <c r="G386" s="11"/>
      <c r="H386" s="11"/>
      <c r="I386" s="11"/>
      <c r="J386" s="154"/>
    </row>
    <row r="387" spans="2:16">
      <c r="B387" s="38"/>
      <c r="C387" s="198" t="s">
        <v>302</v>
      </c>
      <c r="D387" s="198"/>
      <c r="E387" s="198"/>
      <c r="F387" s="198"/>
      <c r="G387" s="11"/>
      <c r="H387" s="11"/>
      <c r="I387" s="11"/>
      <c r="J387" s="154"/>
    </row>
    <row r="388" spans="2:16">
      <c r="B388" s="38"/>
      <c r="C388" s="198" t="s">
        <v>303</v>
      </c>
      <c r="D388" s="198"/>
      <c r="E388" s="198"/>
      <c r="F388" s="198"/>
      <c r="G388" s="11"/>
      <c r="H388" s="11"/>
      <c r="I388" s="11"/>
      <c r="J388" s="154"/>
    </row>
    <row r="389" spans="2:16">
      <c r="B389" s="38"/>
      <c r="C389" s="198" t="s">
        <v>304</v>
      </c>
      <c r="D389" s="198"/>
      <c r="E389" s="198"/>
      <c r="F389" s="198"/>
      <c r="G389" s="11"/>
      <c r="H389" s="11"/>
      <c r="I389" s="11"/>
      <c r="J389" s="154"/>
    </row>
    <row r="390" spans="2:16">
      <c r="B390" s="38"/>
      <c r="C390" s="198" t="s">
        <v>305</v>
      </c>
      <c r="D390" s="198"/>
      <c r="E390" s="198"/>
      <c r="F390" s="198"/>
      <c r="G390" s="11"/>
      <c r="H390" s="11"/>
      <c r="I390" s="11"/>
      <c r="J390" s="154"/>
    </row>
    <row r="391" spans="2:16">
      <c r="B391" s="38"/>
      <c r="C391" s="198" t="s">
        <v>306</v>
      </c>
      <c r="D391" s="198"/>
      <c r="E391" s="198"/>
      <c r="F391" s="198"/>
      <c r="G391" s="11"/>
      <c r="H391" s="11"/>
      <c r="I391" s="11"/>
      <c r="J391" s="154"/>
    </row>
    <row r="392" spans="2:16">
      <c r="B392" s="38"/>
      <c r="C392" s="198" t="s">
        <v>307</v>
      </c>
      <c r="D392" s="198"/>
      <c r="E392" s="198"/>
      <c r="F392" s="198"/>
      <c r="G392" s="11"/>
      <c r="H392" s="11"/>
      <c r="I392" s="11"/>
      <c r="J392" s="154"/>
    </row>
    <row r="393" spans="2:16">
      <c r="B393" s="38"/>
      <c r="C393" s="198" t="s">
        <v>308</v>
      </c>
      <c r="D393" s="198"/>
      <c r="E393" s="198"/>
      <c r="F393" s="198"/>
      <c r="G393" s="11"/>
      <c r="H393" s="11"/>
      <c r="I393" s="11"/>
      <c r="J393" s="154"/>
    </row>
    <row r="394" spans="2:16">
      <c r="B394" s="38"/>
      <c r="C394" s="198" t="s">
        <v>309</v>
      </c>
      <c r="D394" s="198"/>
      <c r="E394" s="198"/>
      <c r="F394" s="198"/>
      <c r="G394" s="11"/>
      <c r="H394" s="11"/>
      <c r="I394" s="11"/>
      <c r="J394" s="154"/>
    </row>
    <row r="395" spans="2:16">
      <c r="B395" s="38"/>
      <c r="C395" s="198" t="s">
        <v>310</v>
      </c>
      <c r="D395" s="198"/>
      <c r="E395" s="198"/>
      <c r="F395" s="198"/>
      <c r="G395" s="11"/>
      <c r="H395" s="11"/>
      <c r="I395" s="11"/>
      <c r="J395" s="154"/>
      <c r="M395" s="176"/>
      <c r="N395" s="176"/>
      <c r="O395" s="176"/>
      <c r="P395" s="176"/>
    </row>
    <row r="396" spans="2:16" ht="13.5" thickBot="1">
      <c r="B396" s="38"/>
      <c r="C396" s="4"/>
      <c r="D396" s="4"/>
      <c r="E396" s="4"/>
      <c r="F396" s="167" t="s">
        <v>93</v>
      </c>
      <c r="G396" s="98">
        <f>SUM(G386:G395)</f>
        <v>0</v>
      </c>
      <c r="H396" s="98">
        <f>SUM(H386:H395)</f>
        <v>0</v>
      </c>
      <c r="I396" s="98">
        <f>SUM(I386:I395)</f>
        <v>0</v>
      </c>
      <c r="J396" s="99">
        <f>SUM(J386:J395)</f>
        <v>0</v>
      </c>
      <c r="M396" s="176"/>
      <c r="N396" s="176"/>
      <c r="O396" s="176"/>
      <c r="P396" s="176"/>
    </row>
    <row r="397" spans="2:16" ht="13.5" thickTop="1">
      <c r="B397" s="38"/>
      <c r="C397" s="4"/>
      <c r="D397" s="4"/>
      <c r="E397" s="4"/>
      <c r="F397" s="167" t="s">
        <v>14</v>
      </c>
      <c r="G397" s="159" t="str">
        <f>IFERROR(IF(G396&gt;0,INDEX(LGletters,MATCH((G396),LGvalues,-1)),""),"Invalid")</f>
        <v/>
      </c>
      <c r="H397" s="159" t="str">
        <f>IFERROR(IF(H396&gt;0,INDEX(LGletters,MATCH((H396),LGvalues,-1)),""),"Invalid")</f>
        <v/>
      </c>
      <c r="I397" s="159" t="str">
        <f>IFERROR(IF(I396&gt;0,INDEX(LGletters,MATCH((I396),LGvalues,-1)),""),"Invalid")</f>
        <v/>
      </c>
      <c r="J397" s="56" t="str">
        <f>IFERROR(IF(J396&gt;0,INDEX(LGletters,MATCH((J396),LGvalues,-1)),""),"Invalid")</f>
        <v/>
      </c>
      <c r="M397" s="176"/>
      <c r="N397" s="176"/>
      <c r="O397" s="176"/>
      <c r="P397" s="176"/>
    </row>
    <row r="398" spans="2:16">
      <c r="B398" s="38"/>
      <c r="C398" s="4"/>
      <c r="D398" s="4"/>
      <c r="E398" s="4"/>
      <c r="F398" s="167" t="s">
        <v>23</v>
      </c>
      <c r="G398" s="155" t="str">
        <f>IFERROR(IF(G397="","",ROMAN(INDEX(Rindices, G385,FIND(UPPER(G397),"ABCDEF")))),"Invalid")</f>
        <v/>
      </c>
      <c r="H398" s="155" t="str">
        <f>IFERROR(IF(H397="","",ROMAN(INDEX(Rindices, H385,FIND(UPPER(H397),"ABCDEF")))),"Invalid")</f>
        <v/>
      </c>
      <c r="I398" s="155" t="str">
        <f>IFERROR(IF(I397="","",ROMAN(INDEX(Rindices, I385,FIND(UPPER(I397),"ABCDEF")))),"Invalid")</f>
        <v/>
      </c>
      <c r="J398" s="94" t="str">
        <f>IFERROR(IF(J397="","",ROMAN(INDEX(Rindices, J385,FIND(UPPER(J397),"ABCDEF")))),"Invalid")</f>
        <v/>
      </c>
      <c r="M398" s="176"/>
      <c r="N398" s="176"/>
      <c r="O398" s="176"/>
      <c r="P398" s="176"/>
    </row>
    <row r="399" spans="2:16" ht="13.5" thickBot="1">
      <c r="B399" s="40"/>
      <c r="C399" s="32"/>
      <c r="D399" s="32"/>
      <c r="E399" s="32"/>
      <c r="F399" s="41" t="s">
        <v>12</v>
      </c>
      <c r="G399" s="59" t="str">
        <f>IFERROR(CHOOSE(IFERROR(IF(G397="","",INDEX(Rindices, G385,FIND(UPPER(G397),"ABCDEF"))),"Invalid"),"Very Low","Low","Medium","High","Very High"),"")</f>
        <v/>
      </c>
      <c r="H399" s="59" t="str">
        <f>IFERROR(CHOOSE(IFERROR(IF(H397="","",INDEX(Rindices, H385,FIND(UPPER(H397),"ABCDEF"))),"Invalid"),"Very Low","Low","Medium","High","Very High"),"")</f>
        <v/>
      </c>
      <c r="I399" s="59" t="str">
        <f>IFERROR(CHOOSE(IFERROR(IF(I397="","",INDEX(Rindices, I385,FIND(UPPER(I397),"ABCDEF"))),"Invalid"),"Very Low","Low","Medium","High","Very High"),"")</f>
        <v/>
      </c>
      <c r="J399" s="60" t="str">
        <f>IFERROR(CHOOSE(IFERROR(IF(J397="","",INDEX(Rindices, J385,FIND(UPPER(J397),"ABCDEF"))),"Invalid"),"Very Low","Low","Medium","High","Very High"),"")</f>
        <v/>
      </c>
      <c r="M399" s="176"/>
      <c r="N399" s="176"/>
      <c r="O399" s="176"/>
      <c r="P399" s="176"/>
    </row>
    <row r="400" spans="2:16" ht="13.5" thickBot="1">
      <c r="B400" s="4"/>
      <c r="C400" s="4"/>
      <c r="D400" s="4"/>
      <c r="E400" s="4"/>
      <c r="F400" s="167"/>
      <c r="G400" s="134"/>
      <c r="H400" s="134"/>
      <c r="I400" s="134"/>
      <c r="J400" s="134"/>
      <c r="M400" s="176"/>
      <c r="N400" s="176"/>
      <c r="O400" s="176"/>
      <c r="P400" s="176"/>
    </row>
    <row r="401" spans="2:16">
      <c r="B401" s="73" t="s">
        <v>198</v>
      </c>
      <c r="C401" s="37"/>
      <c r="D401" s="149" t="s">
        <v>197</v>
      </c>
      <c r="E401" s="150" t="str">
        <f>C339</f>
        <v>Number/NameS5</v>
      </c>
      <c r="F401" s="71"/>
      <c r="G401" s="189" t="s">
        <v>16</v>
      </c>
      <c r="H401" s="189"/>
      <c r="I401" s="189"/>
      <c r="J401" s="190"/>
      <c r="M401" s="176"/>
      <c r="N401" s="176"/>
      <c r="O401" s="176"/>
      <c r="P401" s="176"/>
    </row>
    <row r="402" spans="2:16">
      <c r="B402" s="38"/>
      <c r="C402" s="170" t="s">
        <v>15</v>
      </c>
      <c r="D402" s="4"/>
      <c r="E402" s="170"/>
      <c r="F402" s="4"/>
      <c r="G402" s="156">
        <v>1</v>
      </c>
      <c r="H402" s="156">
        <v>2</v>
      </c>
      <c r="I402" s="156">
        <v>3</v>
      </c>
      <c r="J402" s="72">
        <v>4</v>
      </c>
      <c r="M402" s="176"/>
      <c r="N402" s="176"/>
      <c r="O402" s="176"/>
      <c r="P402" s="176"/>
    </row>
    <row r="403" spans="2:16">
      <c r="B403" s="38"/>
      <c r="C403" s="199" t="s">
        <v>291</v>
      </c>
      <c r="D403" s="199"/>
      <c r="E403" s="199"/>
      <c r="F403" s="199"/>
      <c r="G403" s="156"/>
      <c r="H403" s="156"/>
      <c r="I403" s="156"/>
      <c r="J403" s="72"/>
      <c r="M403" s="176"/>
      <c r="N403" s="176"/>
      <c r="O403" s="176"/>
      <c r="P403" s="176"/>
    </row>
    <row r="404" spans="2:16">
      <c r="B404" s="38"/>
      <c r="C404" s="199" t="s">
        <v>292</v>
      </c>
      <c r="D404" s="199"/>
      <c r="E404" s="199"/>
      <c r="F404" s="199"/>
      <c r="G404" s="156"/>
      <c r="H404" s="156"/>
      <c r="I404" s="156"/>
      <c r="J404" s="72"/>
      <c r="M404" s="176"/>
      <c r="N404" s="176"/>
      <c r="O404" s="176"/>
      <c r="P404" s="176"/>
    </row>
    <row r="405" spans="2:16">
      <c r="B405" s="38"/>
      <c r="C405" s="199" t="s">
        <v>293</v>
      </c>
      <c r="D405" s="199"/>
      <c r="E405" s="199"/>
      <c r="F405" s="199"/>
      <c r="G405" s="156"/>
      <c r="H405" s="156"/>
      <c r="I405" s="156"/>
      <c r="J405" s="72"/>
      <c r="M405" s="176"/>
      <c r="N405" s="176"/>
      <c r="O405" s="176"/>
      <c r="P405" s="176"/>
    </row>
    <row r="406" spans="2:16">
      <c r="B406" s="38"/>
      <c r="C406" s="199" t="s">
        <v>294</v>
      </c>
      <c r="D406" s="199"/>
      <c r="E406" s="199"/>
      <c r="F406" s="199"/>
      <c r="G406" s="156"/>
      <c r="H406" s="156"/>
      <c r="I406" s="156"/>
      <c r="J406" s="72"/>
      <c r="M406" s="176"/>
      <c r="N406" s="176"/>
      <c r="O406" s="176"/>
      <c r="P406" s="176"/>
    </row>
    <row r="407" spans="2:16">
      <c r="B407" s="38"/>
      <c r="C407" s="199" t="s">
        <v>295</v>
      </c>
      <c r="D407" s="199"/>
      <c r="E407" s="199"/>
      <c r="F407" s="199"/>
      <c r="G407" s="156"/>
      <c r="H407" s="156"/>
      <c r="I407" s="156"/>
      <c r="J407" s="72"/>
      <c r="M407" s="176"/>
      <c r="N407" s="176"/>
      <c r="O407" s="176"/>
      <c r="P407" s="176"/>
    </row>
    <row r="408" spans="2:16">
      <c r="B408" s="38"/>
      <c r="C408" s="199" t="s">
        <v>296</v>
      </c>
      <c r="D408" s="199"/>
      <c r="E408" s="199"/>
      <c r="F408" s="199"/>
      <c r="G408" s="156"/>
      <c r="H408" s="156"/>
      <c r="I408" s="156"/>
      <c r="J408" s="72"/>
      <c r="M408" s="176"/>
      <c r="N408" s="176"/>
      <c r="O408" s="176"/>
      <c r="P408" s="176"/>
    </row>
    <row r="409" spans="2:16">
      <c r="B409" s="38"/>
      <c r="C409" s="199" t="s">
        <v>297</v>
      </c>
      <c r="D409" s="199"/>
      <c r="E409" s="199"/>
      <c r="F409" s="199"/>
      <c r="G409" s="156"/>
      <c r="H409" s="156"/>
      <c r="I409" s="156"/>
      <c r="J409" s="72"/>
      <c r="M409" s="176"/>
      <c r="N409" s="176"/>
      <c r="O409" s="176"/>
      <c r="P409" s="176"/>
    </row>
    <row r="410" spans="2:16">
      <c r="B410" s="38"/>
      <c r="C410" s="199" t="s">
        <v>298</v>
      </c>
      <c r="D410" s="199"/>
      <c r="E410" s="199"/>
      <c r="F410" s="199"/>
      <c r="G410" s="156"/>
      <c r="H410" s="156"/>
      <c r="I410" s="156"/>
      <c r="J410" s="72"/>
      <c r="M410" s="176"/>
      <c r="N410" s="176"/>
      <c r="O410" s="176"/>
      <c r="P410" s="176"/>
    </row>
    <row r="411" spans="2:16">
      <c r="B411" s="38"/>
      <c r="C411" s="199" t="s">
        <v>299</v>
      </c>
      <c r="D411" s="199"/>
      <c r="E411" s="199"/>
      <c r="F411" s="199"/>
      <c r="G411" s="156"/>
      <c r="H411" s="156"/>
      <c r="I411" s="156"/>
      <c r="J411" s="72"/>
      <c r="M411" s="176"/>
      <c r="N411" s="176"/>
      <c r="O411" s="176"/>
      <c r="P411" s="176"/>
    </row>
    <row r="412" spans="2:16">
      <c r="B412" s="38"/>
      <c r="C412" s="199" t="s">
        <v>300</v>
      </c>
      <c r="D412" s="199"/>
      <c r="E412" s="199"/>
      <c r="F412" s="199"/>
      <c r="G412" s="158"/>
      <c r="H412" s="158"/>
      <c r="I412" s="158"/>
      <c r="J412" s="65"/>
      <c r="M412" s="176"/>
      <c r="N412" s="176"/>
      <c r="O412" s="176"/>
      <c r="P412" s="176"/>
    </row>
    <row r="413" spans="2:16" ht="13.5" thickBot="1">
      <c r="B413" s="38"/>
      <c r="C413" s="4"/>
      <c r="D413" s="4"/>
      <c r="E413" s="4"/>
      <c r="F413" s="157" t="s">
        <v>93</v>
      </c>
      <c r="G413" s="98">
        <f>SUM(G403:G412)</f>
        <v>0</v>
      </c>
      <c r="H413" s="98">
        <f>SUM(H403:H412)</f>
        <v>0</v>
      </c>
      <c r="I413" s="98">
        <f>SUM(I403:I412)</f>
        <v>0</v>
      </c>
      <c r="J413" s="99">
        <f>SUM(J403:J412)</f>
        <v>0</v>
      </c>
    </row>
    <row r="414" spans="2:16" ht="13.5" thickTop="1">
      <c r="B414" s="38"/>
      <c r="C414" s="4"/>
      <c r="D414" s="4"/>
      <c r="E414" s="4"/>
      <c r="F414" s="157" t="s">
        <v>14</v>
      </c>
      <c r="G414" s="159" t="str">
        <f>IFERROR(IF(G413&gt;0,INDEX(LGletters,MATCH((G413),LGvalues,-1)),""),"Invalid")</f>
        <v/>
      </c>
      <c r="H414" s="159" t="str">
        <f>IFERROR(IF(H413&gt;0,INDEX(LGletters,MATCH((H413),LGvalues,-1)),""),"Invalid")</f>
        <v/>
      </c>
      <c r="I414" s="159" t="str">
        <f>IFERROR(IF(I413&gt;0,INDEX(LGletters,MATCH((I413),LGvalues,-1)),""),"Invalid")</f>
        <v/>
      </c>
      <c r="J414" s="56" t="str">
        <f>IFERROR(IF(J413&gt;0,INDEX(LGletters,MATCH((J413),LGvalues,-1)),""),"Invalid")</f>
        <v/>
      </c>
    </row>
    <row r="415" spans="2:16">
      <c r="B415" s="38"/>
      <c r="C415" s="4"/>
      <c r="D415" s="4"/>
      <c r="E415" s="4"/>
      <c r="F415" s="157" t="s">
        <v>23</v>
      </c>
      <c r="G415" s="155" t="str">
        <f>IFERROR(IF(G414="","",ROMAN(INDEX(Rindices, G402,FIND(UPPER(G414),"ABCDEF")))),"Invalid")</f>
        <v/>
      </c>
      <c r="H415" s="155" t="str">
        <f>IFERROR(IF(H414="","",ROMAN(INDEX(Rindices, H402,FIND(UPPER(H414),"ABCDEF")))),"Invalid")</f>
        <v/>
      </c>
      <c r="I415" s="155" t="str">
        <f>IFERROR(IF(I414="","",ROMAN(INDEX(Rindices, I402,FIND(UPPER(I414),"ABCDEF")))),"Invalid")</f>
        <v/>
      </c>
      <c r="J415" s="94" t="str">
        <f>IFERROR(IF(J414="","",ROMAN(INDEX(Rindices, J402,FIND(UPPER(J414),"ABCDEF")))),"Invalid")</f>
        <v/>
      </c>
    </row>
    <row r="416" spans="2:16" ht="13.5" thickBot="1">
      <c r="B416" s="40"/>
      <c r="C416" s="32"/>
      <c r="D416" s="32"/>
      <c r="E416" s="32"/>
      <c r="F416" s="41" t="s">
        <v>12</v>
      </c>
      <c r="G416" s="59" t="str">
        <f>IFERROR(CHOOSE(IFERROR(IF(G414="","",INDEX(Rindices, G402,FIND(UPPER(G414),"ABCDEF"))),"Invalid"),"Very Low","Low","Medium","High","Very High"),"")</f>
        <v/>
      </c>
      <c r="H416" s="59" t="str">
        <f>IFERROR(CHOOSE(IFERROR(IF(H414="","",INDEX(Rindices, H402,FIND(UPPER(H414),"ABCDEF"))),"Invalid"),"Very Low","Low","Medium","High","Very High"),"")</f>
        <v/>
      </c>
      <c r="I416" s="59" t="str">
        <f>IFERROR(CHOOSE(IFERROR(IF(I414="","",INDEX(Rindices, I402,FIND(UPPER(I414),"ABCDEF"))),"Invalid"),"Very Low","Low","Medium","High","Very High"),"")</f>
        <v/>
      </c>
      <c r="J416" s="60" t="str">
        <f>IFERROR(CHOOSE(IFERROR(IF(J414="","",INDEX(Rindices, J402,FIND(UPPER(J414),"ABCDEF"))),"Invalid"),"Very Low","Low","Medium","High","Very High"),"")</f>
        <v/>
      </c>
    </row>
    <row r="417" spans="1:24">
      <c r="B417" s="4"/>
      <c r="C417" s="4"/>
      <c r="D417" s="4"/>
      <c r="E417" s="4"/>
      <c r="F417" s="130"/>
      <c r="G417" s="134"/>
      <c r="H417" s="134"/>
      <c r="I417" s="134"/>
      <c r="J417" s="134"/>
    </row>
    <row r="418" spans="1:24">
      <c r="B418" s="4"/>
      <c r="C418" s="4"/>
      <c r="D418" s="4"/>
      <c r="E418" s="4"/>
      <c r="F418" s="130"/>
      <c r="G418" s="134"/>
      <c r="H418" s="134"/>
      <c r="I418" s="134"/>
      <c r="J418" s="134"/>
    </row>
    <row r="419" spans="1:24">
      <c r="A419" s="21"/>
      <c r="B419" s="50"/>
      <c r="C419" s="49"/>
      <c r="D419" s="49"/>
      <c r="E419" s="49"/>
      <c r="F419" s="49"/>
      <c r="G419" s="51"/>
      <c r="H419" s="51"/>
      <c r="I419" s="52"/>
      <c r="J419" s="53"/>
      <c r="K419" s="52"/>
      <c r="L419" s="52"/>
      <c r="M419" s="52"/>
      <c r="N419" s="51"/>
      <c r="O419" s="51"/>
      <c r="P419" s="51"/>
      <c r="Q419" s="54"/>
      <c r="R419" s="54"/>
      <c r="S419" s="54"/>
      <c r="T419" s="54"/>
    </row>
    <row r="420" spans="1:24">
      <c r="B420" s="66" t="s">
        <v>87</v>
      </c>
      <c r="C420" s="76" t="s">
        <v>146</v>
      </c>
      <c r="D420" s="62"/>
      <c r="E420" s="62"/>
      <c r="F420" s="44"/>
      <c r="K420" s="44"/>
      <c r="M420" s="66" t="s">
        <v>88</v>
      </c>
      <c r="N420" s="64"/>
      <c r="O420" s="67" t="s">
        <v>114</v>
      </c>
      <c r="P420" s="44"/>
    </row>
    <row r="421" spans="1:24">
      <c r="B421" s="66"/>
      <c r="C421" s="77" t="s">
        <v>129</v>
      </c>
      <c r="D421" s="77"/>
      <c r="E421" s="77"/>
      <c r="F421" s="77"/>
      <c r="G421" s="77"/>
      <c r="H421" s="77"/>
      <c r="I421" s="78"/>
      <c r="J421" s="79"/>
      <c r="K421" s="80"/>
      <c r="L421" s="77"/>
      <c r="M421" s="77"/>
      <c r="N421" s="77"/>
      <c r="O421" s="77"/>
      <c r="P421" s="77"/>
      <c r="Q421" s="131"/>
      <c r="R421" s="131"/>
      <c r="S421" s="131"/>
      <c r="T421" s="131"/>
    </row>
    <row r="422" spans="1:24">
      <c r="B422" s="66"/>
      <c r="C422" s="77" t="s">
        <v>135</v>
      </c>
      <c r="D422" s="77"/>
      <c r="E422" s="77"/>
      <c r="F422" s="77"/>
      <c r="G422" s="77"/>
      <c r="H422" s="77"/>
      <c r="I422" s="78"/>
      <c r="J422" s="79"/>
      <c r="K422" s="80"/>
      <c r="L422" s="77"/>
      <c r="M422" s="77"/>
      <c r="N422" s="77"/>
      <c r="O422" s="77"/>
      <c r="P422" s="77"/>
      <c r="Q422" s="131"/>
      <c r="R422" s="131"/>
      <c r="S422" s="131"/>
      <c r="T422" s="131"/>
    </row>
    <row r="423" spans="1:24">
      <c r="B423" s="66"/>
      <c r="C423" s="77" t="s">
        <v>136</v>
      </c>
      <c r="D423" s="77"/>
      <c r="E423" s="77"/>
      <c r="F423" s="77"/>
      <c r="G423" s="77"/>
      <c r="H423" s="77"/>
      <c r="I423" s="78"/>
      <c r="J423" s="79"/>
      <c r="K423" s="80"/>
      <c r="L423" s="77"/>
      <c r="M423" s="77"/>
      <c r="N423" s="77"/>
      <c r="O423" s="77"/>
      <c r="P423" s="77"/>
      <c r="Q423" s="131"/>
      <c r="R423" s="131"/>
      <c r="S423" s="131"/>
      <c r="T423" s="131"/>
    </row>
    <row r="424" spans="1:24" ht="13.5" thickBot="1">
      <c r="B424" s="66"/>
      <c r="C424" s="77" t="s">
        <v>137</v>
      </c>
      <c r="D424" s="77"/>
      <c r="E424" s="77"/>
      <c r="F424" s="77"/>
      <c r="G424" s="77"/>
      <c r="H424" s="77"/>
      <c r="I424" s="78"/>
      <c r="J424" s="79"/>
      <c r="K424" s="80"/>
      <c r="L424" s="77"/>
      <c r="M424" s="77"/>
      <c r="N424" s="77"/>
      <c r="O424" s="77"/>
      <c r="P424" s="77"/>
      <c r="Q424" s="131"/>
      <c r="R424" s="131"/>
      <c r="S424" s="131"/>
      <c r="T424" s="131"/>
    </row>
    <row r="425" spans="1:24">
      <c r="B425" s="66"/>
      <c r="C425" s="44"/>
      <c r="D425" s="44"/>
      <c r="E425" s="44"/>
      <c r="F425" s="44"/>
      <c r="G425" s="44"/>
      <c r="H425" s="181" t="s">
        <v>139</v>
      </c>
      <c r="I425" s="181"/>
      <c r="J425" s="120"/>
      <c r="K425" s="67"/>
      <c r="L425" s="44"/>
      <c r="M425" s="44"/>
      <c r="N425" s="44"/>
      <c r="O425" s="44"/>
      <c r="P425" s="44"/>
      <c r="Q425" s="182" t="s">
        <v>89</v>
      </c>
      <c r="R425" s="183"/>
      <c r="S425" s="183"/>
      <c r="T425" s="184"/>
    </row>
    <row r="426" spans="1:24" ht="38.25">
      <c r="B426" s="68" t="s">
        <v>92</v>
      </c>
      <c r="C426" s="69" t="s">
        <v>34</v>
      </c>
      <c r="D426" s="132" t="s">
        <v>50</v>
      </c>
      <c r="E426" s="132" t="s">
        <v>153</v>
      </c>
      <c r="F426" s="132" t="s">
        <v>49</v>
      </c>
      <c r="G426" s="132" t="s">
        <v>48</v>
      </c>
      <c r="H426" s="121" t="s">
        <v>182</v>
      </c>
      <c r="I426" s="132" t="s">
        <v>181</v>
      </c>
      <c r="J426" s="132" t="s">
        <v>73</v>
      </c>
      <c r="K426" s="132" t="s">
        <v>74</v>
      </c>
      <c r="L426" s="132" t="s">
        <v>80</v>
      </c>
      <c r="M426" s="132" t="s">
        <v>75</v>
      </c>
      <c r="N426" s="132" t="s">
        <v>79</v>
      </c>
      <c r="O426" s="132" t="s">
        <v>52</v>
      </c>
      <c r="P426" s="132" t="s">
        <v>81</v>
      </c>
      <c r="Q426" s="105" t="s">
        <v>157</v>
      </c>
      <c r="R426" s="132" t="s">
        <v>74</v>
      </c>
      <c r="S426" s="132" t="s">
        <v>75</v>
      </c>
      <c r="T426" s="46" t="s">
        <v>52</v>
      </c>
    </row>
    <row r="427" spans="1:24" ht="20.100000000000001" customHeight="1">
      <c r="B427" s="85"/>
      <c r="C427" s="81"/>
      <c r="D427" s="82"/>
      <c r="E427" s="104" t="b">
        <v>0</v>
      </c>
      <c r="F427" s="107"/>
      <c r="G427" s="84"/>
      <c r="H427" s="123" t="s">
        <v>180</v>
      </c>
      <c r="I427" s="62"/>
      <c r="J427" s="63"/>
      <c r="K427" s="19" t="str">
        <f t="shared" ref="K427:K453" si="38">IF($F427*J427&gt;0,$F427*J427,"--")</f>
        <v>--</v>
      </c>
      <c r="L427" s="134" t="str">
        <f>IF(K427&gt;0,IFERROR(MATCH(K427,R_11values,-1),""),"")</f>
        <v/>
      </c>
      <c r="M427" s="19" t="str">
        <f t="shared" ref="M427:M453" si="39">IF($G427*J427&gt;0,$G427*J427/1000,"--")</f>
        <v>--</v>
      </c>
      <c r="N427" s="134" t="str">
        <f xml:space="preserve"> IF(M427&gt;0, IFERROR(MATCH(M427,CO2values,-1),""),"")</f>
        <v/>
      </c>
      <c r="O427" s="106" t="str">
        <f t="shared" ref="O427:O453" si="40">IFERROR(((1000*J427)/(IF(ISNUMBER(I427),I427,CHOOSE(MATCH(H427,ATgroups,0),Acute1,Acute2,Acute3, Chronic1,Chronic2,Chronic3,Chronic4,Empty,"","")))),"--")</f>
        <v>--</v>
      </c>
      <c r="P427" s="134" t="str">
        <f xml:space="preserve"> IF(O427&gt;0, IFERROR(MATCH(O427,NVvalues,-1),""),"")</f>
        <v/>
      </c>
      <c r="Q427" s="70" t="b">
        <f t="shared" ref="Q427:Q453" si="41">OR(J427=0,NOT(E427),I427=0,AND(F427=0,G427=0))</f>
        <v>1</v>
      </c>
      <c r="R427" s="131" t="str">
        <f t="shared" ref="R427:R453" si="42">IF(Q427,IF(OR(L427&lt;P427,N427&lt;P427),K427,"---"),"Consider ")</f>
        <v>---</v>
      </c>
      <c r="S427" s="131" t="str">
        <f t="shared" ref="S427:S453" si="43">IF(Q427,IF(OR(L427&lt;P427,N427&lt;P427),M427,"---")," by ")</f>
        <v>---</v>
      </c>
      <c r="T427" s="65" t="str">
        <f t="shared" ref="T427:T453" si="44">IF(Q427,IF(AND(L427&gt;=P427,N427&gt;=P427),O427,"---"),"constituent ")</f>
        <v>--</v>
      </c>
      <c r="V427" s="36" t="s">
        <v>185</v>
      </c>
      <c r="W427" s="77"/>
    </row>
    <row r="428" spans="1:24" ht="20.100000000000001" customHeight="1">
      <c r="B428" s="86"/>
      <c r="C428" s="81"/>
      <c r="D428" s="87"/>
      <c r="E428" s="104" t="b">
        <v>0</v>
      </c>
      <c r="F428" s="108"/>
      <c r="G428" s="88"/>
      <c r="H428" s="123" t="s">
        <v>180</v>
      </c>
      <c r="I428" s="62"/>
      <c r="J428" s="89"/>
      <c r="K428" s="19" t="str">
        <f t="shared" si="38"/>
        <v>--</v>
      </c>
      <c r="L428" s="134"/>
      <c r="M428" s="19" t="str">
        <f t="shared" si="39"/>
        <v>--</v>
      </c>
      <c r="N428" s="134"/>
      <c r="O428" s="106" t="str">
        <f t="shared" si="40"/>
        <v>--</v>
      </c>
      <c r="P428" s="134"/>
      <c r="Q428" s="70" t="b">
        <f t="shared" si="41"/>
        <v>1</v>
      </c>
      <c r="R428" s="131" t="str">
        <f t="shared" si="42"/>
        <v>---</v>
      </c>
      <c r="S428" s="131" t="str">
        <f t="shared" si="43"/>
        <v>---</v>
      </c>
      <c r="T428" s="65" t="str">
        <f t="shared" si="44"/>
        <v>--</v>
      </c>
      <c r="W428" s="186" t="s">
        <v>186</v>
      </c>
    </row>
    <row r="429" spans="1:24" ht="20.100000000000001" customHeight="1">
      <c r="B429" s="86"/>
      <c r="C429" s="81"/>
      <c r="D429" s="87"/>
      <c r="E429" s="104" t="b">
        <v>0</v>
      </c>
      <c r="F429" s="108"/>
      <c r="G429" s="88"/>
      <c r="H429" s="123" t="s">
        <v>180</v>
      </c>
      <c r="I429" s="62"/>
      <c r="J429" s="89"/>
      <c r="K429" s="19" t="str">
        <f t="shared" si="38"/>
        <v>--</v>
      </c>
      <c r="L429" s="134"/>
      <c r="M429" s="19" t="str">
        <f t="shared" si="39"/>
        <v>--</v>
      </c>
      <c r="N429" s="134"/>
      <c r="O429" s="106" t="str">
        <f t="shared" si="40"/>
        <v>--</v>
      </c>
      <c r="P429" s="134"/>
      <c r="Q429" s="70" t="b">
        <f t="shared" si="41"/>
        <v>1</v>
      </c>
      <c r="R429" s="131" t="str">
        <f t="shared" si="42"/>
        <v>---</v>
      </c>
      <c r="S429" s="131" t="str">
        <f t="shared" si="43"/>
        <v>---</v>
      </c>
      <c r="T429" s="65" t="str">
        <f t="shared" si="44"/>
        <v>--</v>
      </c>
      <c r="V429" t="s">
        <v>184</v>
      </c>
      <c r="W429" s="186"/>
      <c r="X429" s="133" t="s">
        <v>187</v>
      </c>
    </row>
    <row r="430" spans="1:24" ht="20.100000000000001" customHeight="1">
      <c r="B430" s="86"/>
      <c r="C430" s="81"/>
      <c r="D430" s="87"/>
      <c r="E430" s="104" t="b">
        <v>0</v>
      </c>
      <c r="F430" s="108"/>
      <c r="G430" s="88"/>
      <c r="H430" s="123" t="s">
        <v>180</v>
      </c>
      <c r="I430" s="62"/>
      <c r="J430" s="89"/>
      <c r="K430" s="19" t="str">
        <f t="shared" si="38"/>
        <v>--</v>
      </c>
      <c r="L430" s="134"/>
      <c r="M430" s="19" t="str">
        <f t="shared" si="39"/>
        <v>--</v>
      </c>
      <c r="N430" s="134"/>
      <c r="O430" s="106" t="str">
        <f t="shared" si="40"/>
        <v>--</v>
      </c>
      <c r="P430" s="134"/>
      <c r="Q430" s="70" t="b">
        <f t="shared" si="41"/>
        <v>1</v>
      </c>
      <c r="R430" s="131" t="str">
        <f t="shared" si="42"/>
        <v>---</v>
      </c>
      <c r="S430" s="131" t="str">
        <f t="shared" si="43"/>
        <v>---</v>
      </c>
      <c r="T430" s="65" t="str">
        <f t="shared" si="44"/>
        <v>--</v>
      </c>
      <c r="V430" s="77"/>
      <c r="W430" s="124"/>
      <c r="X430">
        <f>W427*W430</f>
        <v>0</v>
      </c>
    </row>
    <row r="431" spans="1:24" ht="20.100000000000001" customHeight="1">
      <c r="B431" s="86"/>
      <c r="C431" s="81"/>
      <c r="D431" s="87"/>
      <c r="E431" s="104" t="b">
        <v>0</v>
      </c>
      <c r="F431" s="108"/>
      <c r="G431" s="88"/>
      <c r="H431" s="123" t="s">
        <v>180</v>
      </c>
      <c r="I431" s="62"/>
      <c r="J431" s="89"/>
      <c r="K431" s="19" t="str">
        <f t="shared" si="38"/>
        <v>--</v>
      </c>
      <c r="L431" s="134"/>
      <c r="M431" s="19" t="str">
        <f t="shared" si="39"/>
        <v>--</v>
      </c>
      <c r="N431" s="134"/>
      <c r="O431" s="106" t="str">
        <f t="shared" si="40"/>
        <v>--</v>
      </c>
      <c r="P431" s="134"/>
      <c r="Q431" s="70" t="b">
        <f t="shared" si="41"/>
        <v>1</v>
      </c>
      <c r="R431" s="131" t="str">
        <f t="shared" si="42"/>
        <v>---</v>
      </c>
      <c r="S431" s="131" t="str">
        <f t="shared" si="43"/>
        <v>---</v>
      </c>
      <c r="T431" s="65" t="str">
        <f t="shared" si="44"/>
        <v>--</v>
      </c>
      <c r="V431" s="77"/>
      <c r="W431" s="124"/>
      <c r="X431">
        <f>W427*W431</f>
        <v>0</v>
      </c>
    </row>
    <row r="432" spans="1:24" ht="20.100000000000001" customHeight="1">
      <c r="B432" s="86"/>
      <c r="C432" s="81"/>
      <c r="D432" s="87"/>
      <c r="E432" s="104" t="b">
        <v>0</v>
      </c>
      <c r="F432" s="108"/>
      <c r="G432" s="88"/>
      <c r="H432" s="123" t="s">
        <v>180</v>
      </c>
      <c r="I432" s="62"/>
      <c r="J432" s="89"/>
      <c r="K432" s="19" t="str">
        <f t="shared" si="38"/>
        <v>--</v>
      </c>
      <c r="L432" s="134"/>
      <c r="M432" s="19" t="str">
        <f t="shared" si="39"/>
        <v>--</v>
      </c>
      <c r="N432" s="134"/>
      <c r="O432" s="106" t="str">
        <f t="shared" si="40"/>
        <v>--</v>
      </c>
      <c r="P432" s="134"/>
      <c r="Q432" s="70" t="b">
        <f t="shared" si="41"/>
        <v>1</v>
      </c>
      <c r="R432" s="131" t="str">
        <f t="shared" si="42"/>
        <v>---</v>
      </c>
      <c r="S432" s="131" t="str">
        <f t="shared" si="43"/>
        <v>---</v>
      </c>
      <c r="T432" s="65" t="str">
        <f t="shared" si="44"/>
        <v>--</v>
      </c>
      <c r="V432" s="77"/>
      <c r="W432" s="124"/>
      <c r="X432">
        <f>W427*W432</f>
        <v>0</v>
      </c>
    </row>
    <row r="433" spans="2:24" ht="20.100000000000001" customHeight="1">
      <c r="B433" s="86"/>
      <c r="C433" s="81"/>
      <c r="D433" s="87"/>
      <c r="E433" s="104" t="b">
        <v>0</v>
      </c>
      <c r="F433" s="108"/>
      <c r="G433" s="88"/>
      <c r="H433" s="123" t="s">
        <v>180</v>
      </c>
      <c r="I433" s="62"/>
      <c r="J433" s="89"/>
      <c r="K433" s="19" t="str">
        <f t="shared" si="38"/>
        <v>--</v>
      </c>
      <c r="L433" s="134"/>
      <c r="M433" s="19" t="str">
        <f t="shared" si="39"/>
        <v>--</v>
      </c>
      <c r="N433" s="134"/>
      <c r="O433" s="106" t="str">
        <f t="shared" si="40"/>
        <v>--</v>
      </c>
      <c r="P433" s="134"/>
      <c r="Q433" s="70" t="b">
        <f t="shared" si="41"/>
        <v>1</v>
      </c>
      <c r="R433" s="131" t="str">
        <f t="shared" si="42"/>
        <v>---</v>
      </c>
      <c r="S433" s="131" t="str">
        <f t="shared" si="43"/>
        <v>---</v>
      </c>
      <c r="T433" s="65" t="str">
        <f t="shared" si="44"/>
        <v>--</v>
      </c>
      <c r="V433" s="77"/>
      <c r="W433" s="77"/>
      <c r="X433">
        <f>W427*W433</f>
        <v>0</v>
      </c>
    </row>
    <row r="434" spans="2:24" ht="20.100000000000001" customHeight="1">
      <c r="B434" s="86"/>
      <c r="C434" s="81"/>
      <c r="D434" s="87"/>
      <c r="E434" s="104" t="b">
        <v>0</v>
      </c>
      <c r="F434" s="108"/>
      <c r="G434" s="88"/>
      <c r="H434" s="123" t="s">
        <v>180</v>
      </c>
      <c r="I434" s="62"/>
      <c r="J434" s="89"/>
      <c r="K434" s="19" t="str">
        <f t="shared" si="38"/>
        <v>--</v>
      </c>
      <c r="L434" s="134"/>
      <c r="M434" s="19" t="str">
        <f t="shared" si="39"/>
        <v>--</v>
      </c>
      <c r="N434" s="134"/>
      <c r="O434" s="106" t="str">
        <f t="shared" si="40"/>
        <v>--</v>
      </c>
      <c r="P434" s="134"/>
      <c r="Q434" s="70" t="b">
        <f t="shared" si="41"/>
        <v>1</v>
      </c>
      <c r="R434" s="131" t="str">
        <f t="shared" si="42"/>
        <v>---</v>
      </c>
      <c r="S434" s="131" t="str">
        <f t="shared" si="43"/>
        <v>---</v>
      </c>
      <c r="T434" s="65" t="str">
        <f t="shared" si="44"/>
        <v>--</v>
      </c>
      <c r="V434" s="77"/>
      <c r="W434" s="77"/>
      <c r="X434">
        <f>W427*W434</f>
        <v>0</v>
      </c>
    </row>
    <row r="435" spans="2:24" ht="20.100000000000001" customHeight="1">
      <c r="B435" s="86"/>
      <c r="C435" s="81"/>
      <c r="D435" s="87"/>
      <c r="E435" s="104" t="b">
        <v>0</v>
      </c>
      <c r="F435" s="108"/>
      <c r="G435" s="88"/>
      <c r="H435" s="123" t="s">
        <v>180</v>
      </c>
      <c r="I435" s="62"/>
      <c r="J435" s="89"/>
      <c r="K435" s="19" t="str">
        <f t="shared" si="38"/>
        <v>--</v>
      </c>
      <c r="L435" s="134"/>
      <c r="M435" s="19" t="str">
        <f t="shared" si="39"/>
        <v>--</v>
      </c>
      <c r="N435" s="134"/>
      <c r="O435" s="106" t="str">
        <f t="shared" si="40"/>
        <v>--</v>
      </c>
      <c r="P435" s="134"/>
      <c r="Q435" s="70" t="b">
        <f t="shared" si="41"/>
        <v>1</v>
      </c>
      <c r="R435" s="131" t="str">
        <f t="shared" si="42"/>
        <v>---</v>
      </c>
      <c r="S435" s="131" t="str">
        <f t="shared" si="43"/>
        <v>---</v>
      </c>
      <c r="T435" s="65" t="str">
        <f t="shared" si="44"/>
        <v>--</v>
      </c>
      <c r="V435" s="77"/>
      <c r="W435" s="77"/>
      <c r="X435">
        <f>W427*W435</f>
        <v>0</v>
      </c>
    </row>
    <row r="436" spans="2:24" ht="20.100000000000001" customHeight="1">
      <c r="B436" s="86"/>
      <c r="C436" s="81"/>
      <c r="D436" s="87"/>
      <c r="E436" s="104" t="b">
        <v>0</v>
      </c>
      <c r="F436" s="108"/>
      <c r="G436" s="88"/>
      <c r="H436" s="123" t="s">
        <v>180</v>
      </c>
      <c r="I436" s="62"/>
      <c r="J436" s="89"/>
      <c r="K436" s="19" t="str">
        <f t="shared" si="38"/>
        <v>--</v>
      </c>
      <c r="L436" s="134"/>
      <c r="M436" s="19" t="str">
        <f t="shared" si="39"/>
        <v>--</v>
      </c>
      <c r="N436" s="134"/>
      <c r="O436" s="106" t="str">
        <f t="shared" si="40"/>
        <v>--</v>
      </c>
      <c r="P436" s="134"/>
      <c r="Q436" s="70" t="b">
        <f t="shared" si="41"/>
        <v>1</v>
      </c>
      <c r="R436" s="131" t="str">
        <f t="shared" si="42"/>
        <v>---</v>
      </c>
      <c r="S436" s="131" t="str">
        <f t="shared" si="43"/>
        <v>---</v>
      </c>
      <c r="T436" s="65" t="str">
        <f t="shared" si="44"/>
        <v>--</v>
      </c>
      <c r="V436" s="77"/>
      <c r="W436" s="77"/>
      <c r="X436">
        <f>W427*W436</f>
        <v>0</v>
      </c>
    </row>
    <row r="437" spans="2:24" ht="20.100000000000001" customHeight="1">
      <c r="B437" s="86"/>
      <c r="C437" s="81"/>
      <c r="D437" s="87"/>
      <c r="E437" s="104" t="b">
        <v>0</v>
      </c>
      <c r="F437" s="108"/>
      <c r="G437" s="88"/>
      <c r="H437" s="123" t="s">
        <v>180</v>
      </c>
      <c r="I437" s="62"/>
      <c r="J437" s="89"/>
      <c r="K437" s="19" t="str">
        <f t="shared" si="38"/>
        <v>--</v>
      </c>
      <c r="L437" s="134"/>
      <c r="M437" s="19" t="str">
        <f t="shared" si="39"/>
        <v>--</v>
      </c>
      <c r="N437" s="134"/>
      <c r="O437" s="106" t="str">
        <f t="shared" si="40"/>
        <v>--</v>
      </c>
      <c r="P437" s="134"/>
      <c r="Q437" s="70" t="b">
        <f t="shared" si="41"/>
        <v>1</v>
      </c>
      <c r="R437" s="131" t="str">
        <f t="shared" si="42"/>
        <v>---</v>
      </c>
      <c r="S437" s="131" t="str">
        <f t="shared" si="43"/>
        <v>---</v>
      </c>
      <c r="T437" s="65" t="str">
        <f t="shared" si="44"/>
        <v>--</v>
      </c>
      <c r="V437" s="77"/>
      <c r="W437" s="77"/>
      <c r="X437">
        <f>W427*W437</f>
        <v>0</v>
      </c>
    </row>
    <row r="438" spans="2:24" ht="20.100000000000001" customHeight="1">
      <c r="B438" s="86"/>
      <c r="C438" s="81"/>
      <c r="D438" s="87"/>
      <c r="E438" s="104" t="b">
        <v>0</v>
      </c>
      <c r="F438" s="108"/>
      <c r="G438" s="88"/>
      <c r="H438" s="123" t="s">
        <v>180</v>
      </c>
      <c r="I438" s="62"/>
      <c r="J438" s="89"/>
      <c r="K438" s="19" t="str">
        <f t="shared" si="38"/>
        <v>--</v>
      </c>
      <c r="L438" s="134"/>
      <c r="M438" s="19" t="str">
        <f t="shared" si="39"/>
        <v>--</v>
      </c>
      <c r="N438" s="134"/>
      <c r="O438" s="106" t="str">
        <f t="shared" si="40"/>
        <v>--</v>
      </c>
      <c r="P438" s="134"/>
      <c r="Q438" s="70" t="b">
        <f t="shared" si="41"/>
        <v>1</v>
      </c>
      <c r="R438" s="131" t="str">
        <f t="shared" si="42"/>
        <v>---</v>
      </c>
      <c r="S438" s="131" t="str">
        <f t="shared" si="43"/>
        <v>---</v>
      </c>
      <c r="T438" s="65" t="str">
        <f t="shared" si="44"/>
        <v>--</v>
      </c>
      <c r="V438" s="77"/>
      <c r="W438" s="77"/>
      <c r="X438">
        <f>W427*W438</f>
        <v>0</v>
      </c>
    </row>
    <row r="439" spans="2:24" ht="20.100000000000001" customHeight="1" thickBot="1">
      <c r="B439" s="86"/>
      <c r="C439" s="81"/>
      <c r="D439" s="87"/>
      <c r="E439" s="104" t="b">
        <v>0</v>
      </c>
      <c r="F439" s="108"/>
      <c r="G439" s="88"/>
      <c r="H439" s="123" t="s">
        <v>180</v>
      </c>
      <c r="I439" s="62"/>
      <c r="J439" s="89"/>
      <c r="K439" s="19" t="str">
        <f t="shared" si="38"/>
        <v>--</v>
      </c>
      <c r="L439" s="134"/>
      <c r="M439" s="19" t="str">
        <f t="shared" si="39"/>
        <v>--</v>
      </c>
      <c r="N439" s="134"/>
      <c r="O439" s="106" t="str">
        <f t="shared" si="40"/>
        <v>--</v>
      </c>
      <c r="P439" s="134"/>
      <c r="Q439" s="70" t="b">
        <f t="shared" si="41"/>
        <v>1</v>
      </c>
      <c r="R439" s="131" t="str">
        <f t="shared" si="42"/>
        <v>---</v>
      </c>
      <c r="S439" s="131" t="str">
        <f t="shared" si="43"/>
        <v>---</v>
      </c>
      <c r="T439" s="65" t="str">
        <f t="shared" si="44"/>
        <v>--</v>
      </c>
      <c r="V439" t="s">
        <v>188</v>
      </c>
      <c r="W439" s="125">
        <f>SUM(W430:W438)</f>
        <v>0</v>
      </c>
      <c r="X439" s="126">
        <f>SUM(X430:X438)</f>
        <v>0</v>
      </c>
    </row>
    <row r="440" spans="2:24" ht="20.100000000000001" customHeight="1" thickTop="1">
      <c r="B440" s="86"/>
      <c r="C440" s="81"/>
      <c r="D440" s="87"/>
      <c r="E440" s="104" t="b">
        <v>0</v>
      </c>
      <c r="F440" s="108"/>
      <c r="G440" s="88"/>
      <c r="H440" s="123" t="s">
        <v>180</v>
      </c>
      <c r="I440" s="62"/>
      <c r="J440" s="89"/>
      <c r="K440" s="19" t="str">
        <f t="shared" si="38"/>
        <v>--</v>
      </c>
      <c r="L440" s="134"/>
      <c r="M440" s="19" t="str">
        <f t="shared" si="39"/>
        <v>--</v>
      </c>
      <c r="N440" s="134"/>
      <c r="O440" s="106" t="str">
        <f t="shared" si="40"/>
        <v>--</v>
      </c>
      <c r="P440" s="134"/>
      <c r="Q440" s="70" t="b">
        <f t="shared" si="41"/>
        <v>1</v>
      </c>
      <c r="R440" s="131" t="str">
        <f t="shared" si="42"/>
        <v>---</v>
      </c>
      <c r="S440" s="131" t="str">
        <f t="shared" si="43"/>
        <v>---</v>
      </c>
      <c r="T440" s="65" t="str">
        <f t="shared" si="44"/>
        <v>--</v>
      </c>
    </row>
    <row r="441" spans="2:24" ht="20.100000000000001" customHeight="1">
      <c r="B441" s="86"/>
      <c r="C441" s="81"/>
      <c r="D441" s="87"/>
      <c r="E441" s="104" t="b">
        <v>0</v>
      </c>
      <c r="F441" s="108"/>
      <c r="G441" s="88"/>
      <c r="H441" s="123" t="s">
        <v>180</v>
      </c>
      <c r="I441" s="62"/>
      <c r="J441" s="89"/>
      <c r="K441" s="19" t="str">
        <f t="shared" si="38"/>
        <v>--</v>
      </c>
      <c r="L441" s="134"/>
      <c r="M441" s="19" t="str">
        <f t="shared" si="39"/>
        <v>--</v>
      </c>
      <c r="N441" s="134"/>
      <c r="O441" s="106" t="str">
        <f t="shared" si="40"/>
        <v>--</v>
      </c>
      <c r="P441" s="134"/>
      <c r="Q441" s="70" t="b">
        <f t="shared" si="41"/>
        <v>1</v>
      </c>
      <c r="R441" s="131" t="str">
        <f t="shared" si="42"/>
        <v>---</v>
      </c>
      <c r="S441" s="131" t="str">
        <f t="shared" si="43"/>
        <v>---</v>
      </c>
      <c r="T441" s="65" t="str">
        <f t="shared" si="44"/>
        <v>--</v>
      </c>
    </row>
    <row r="442" spans="2:24" ht="20.100000000000001" customHeight="1">
      <c r="B442" s="86"/>
      <c r="C442" s="81"/>
      <c r="D442" s="87"/>
      <c r="E442" s="104" t="b">
        <v>0</v>
      </c>
      <c r="F442" s="108"/>
      <c r="G442" s="88"/>
      <c r="H442" s="123" t="s">
        <v>180</v>
      </c>
      <c r="I442" s="62"/>
      <c r="J442" s="89"/>
      <c r="K442" s="19" t="str">
        <f t="shared" si="38"/>
        <v>--</v>
      </c>
      <c r="L442" s="134"/>
      <c r="M442" s="19" t="str">
        <f t="shared" si="39"/>
        <v>--</v>
      </c>
      <c r="N442" s="134"/>
      <c r="O442" s="106" t="str">
        <f t="shared" si="40"/>
        <v>--</v>
      </c>
      <c r="P442" s="134"/>
      <c r="Q442" s="70" t="b">
        <f t="shared" si="41"/>
        <v>1</v>
      </c>
      <c r="R442" s="131" t="str">
        <f t="shared" si="42"/>
        <v>---</v>
      </c>
      <c r="S442" s="131" t="str">
        <f t="shared" si="43"/>
        <v>---</v>
      </c>
      <c r="T442" s="65" t="str">
        <f t="shared" si="44"/>
        <v>--</v>
      </c>
    </row>
    <row r="443" spans="2:24" ht="20.100000000000001" customHeight="1">
      <c r="B443" s="86"/>
      <c r="C443" s="81"/>
      <c r="D443" s="87"/>
      <c r="E443" s="104" t="b">
        <v>0</v>
      </c>
      <c r="F443" s="108"/>
      <c r="G443" s="88"/>
      <c r="H443" s="123" t="s">
        <v>180</v>
      </c>
      <c r="I443" s="62"/>
      <c r="J443" s="89"/>
      <c r="K443" s="19" t="str">
        <f t="shared" si="38"/>
        <v>--</v>
      </c>
      <c r="L443" s="134"/>
      <c r="M443" s="19" t="str">
        <f t="shared" si="39"/>
        <v>--</v>
      </c>
      <c r="N443" s="134"/>
      <c r="O443" s="106" t="str">
        <f t="shared" si="40"/>
        <v>--</v>
      </c>
      <c r="P443" s="134"/>
      <c r="Q443" s="70" t="b">
        <f t="shared" si="41"/>
        <v>1</v>
      </c>
      <c r="R443" s="131" t="str">
        <f t="shared" si="42"/>
        <v>---</v>
      </c>
      <c r="S443" s="131" t="str">
        <f t="shared" si="43"/>
        <v>---</v>
      </c>
      <c r="T443" s="65" t="str">
        <f t="shared" si="44"/>
        <v>--</v>
      </c>
    </row>
    <row r="444" spans="2:24" ht="20.100000000000001" customHeight="1">
      <c r="B444" s="86"/>
      <c r="C444" s="81"/>
      <c r="D444" s="87"/>
      <c r="E444" s="104" t="b">
        <v>0</v>
      </c>
      <c r="F444" s="108"/>
      <c r="G444" s="88"/>
      <c r="H444" s="123" t="s">
        <v>180</v>
      </c>
      <c r="I444" s="62"/>
      <c r="J444" s="89"/>
      <c r="K444" s="19" t="str">
        <f t="shared" si="38"/>
        <v>--</v>
      </c>
      <c r="L444" s="134"/>
      <c r="M444" s="19" t="str">
        <f t="shared" si="39"/>
        <v>--</v>
      </c>
      <c r="N444" s="134"/>
      <c r="O444" s="106" t="str">
        <f t="shared" si="40"/>
        <v>--</v>
      </c>
      <c r="P444" s="134"/>
      <c r="Q444" s="70" t="b">
        <f t="shared" si="41"/>
        <v>1</v>
      </c>
      <c r="R444" s="131" t="str">
        <f t="shared" si="42"/>
        <v>---</v>
      </c>
      <c r="S444" s="131" t="str">
        <f t="shared" si="43"/>
        <v>---</v>
      </c>
      <c r="T444" s="65" t="str">
        <f t="shared" si="44"/>
        <v>--</v>
      </c>
    </row>
    <row r="445" spans="2:24" ht="20.100000000000001" customHeight="1">
      <c r="B445" s="86"/>
      <c r="C445" s="81"/>
      <c r="D445" s="87"/>
      <c r="E445" s="104" t="b">
        <v>0</v>
      </c>
      <c r="F445" s="108"/>
      <c r="G445" s="88"/>
      <c r="H445" s="123" t="s">
        <v>180</v>
      </c>
      <c r="I445" s="62"/>
      <c r="J445" s="89"/>
      <c r="K445" s="19" t="str">
        <f t="shared" si="38"/>
        <v>--</v>
      </c>
      <c r="L445" s="134"/>
      <c r="M445" s="19" t="str">
        <f t="shared" si="39"/>
        <v>--</v>
      </c>
      <c r="N445" s="134"/>
      <c r="O445" s="106" t="str">
        <f t="shared" si="40"/>
        <v>--</v>
      </c>
      <c r="P445" s="134"/>
      <c r="Q445" s="70" t="b">
        <f t="shared" si="41"/>
        <v>1</v>
      </c>
      <c r="R445" s="131" t="str">
        <f t="shared" si="42"/>
        <v>---</v>
      </c>
      <c r="S445" s="131" t="str">
        <f t="shared" si="43"/>
        <v>---</v>
      </c>
      <c r="T445" s="65" t="str">
        <f t="shared" si="44"/>
        <v>--</v>
      </c>
    </row>
    <row r="446" spans="2:24" ht="20.100000000000001" customHeight="1">
      <c r="B446" s="86"/>
      <c r="C446" s="81"/>
      <c r="D446" s="87"/>
      <c r="E446" s="104" t="b">
        <v>0</v>
      </c>
      <c r="F446" s="108"/>
      <c r="G446" s="88"/>
      <c r="H446" s="123" t="s">
        <v>180</v>
      </c>
      <c r="I446" s="62"/>
      <c r="J446" s="89"/>
      <c r="K446" s="19" t="str">
        <f t="shared" si="38"/>
        <v>--</v>
      </c>
      <c r="L446" s="134"/>
      <c r="M446" s="19" t="str">
        <f t="shared" si="39"/>
        <v>--</v>
      </c>
      <c r="N446" s="134"/>
      <c r="O446" s="106" t="str">
        <f t="shared" si="40"/>
        <v>--</v>
      </c>
      <c r="P446" s="134"/>
      <c r="Q446" s="70" t="b">
        <f t="shared" si="41"/>
        <v>1</v>
      </c>
      <c r="R446" s="131" t="str">
        <f t="shared" si="42"/>
        <v>---</v>
      </c>
      <c r="S446" s="131" t="str">
        <f t="shared" si="43"/>
        <v>---</v>
      </c>
      <c r="T446" s="65" t="str">
        <f t="shared" si="44"/>
        <v>--</v>
      </c>
    </row>
    <row r="447" spans="2:24" ht="20.100000000000001" customHeight="1">
      <c r="B447" s="86"/>
      <c r="C447" s="81"/>
      <c r="D447" s="87"/>
      <c r="E447" s="104" t="b">
        <v>0</v>
      </c>
      <c r="F447" s="108"/>
      <c r="G447" s="88"/>
      <c r="H447" s="123" t="s">
        <v>180</v>
      </c>
      <c r="I447" s="62"/>
      <c r="J447" s="89"/>
      <c r="K447" s="19" t="str">
        <f t="shared" si="38"/>
        <v>--</v>
      </c>
      <c r="L447" s="134"/>
      <c r="M447" s="19" t="str">
        <f t="shared" si="39"/>
        <v>--</v>
      </c>
      <c r="N447" s="134"/>
      <c r="O447" s="106" t="str">
        <f t="shared" si="40"/>
        <v>--</v>
      </c>
      <c r="P447" s="134"/>
      <c r="Q447" s="70" t="b">
        <f t="shared" si="41"/>
        <v>1</v>
      </c>
      <c r="R447" s="131" t="str">
        <f t="shared" si="42"/>
        <v>---</v>
      </c>
      <c r="S447" s="131" t="str">
        <f t="shared" si="43"/>
        <v>---</v>
      </c>
      <c r="T447" s="65" t="str">
        <f t="shared" si="44"/>
        <v>--</v>
      </c>
    </row>
    <row r="448" spans="2:24" ht="20.100000000000001" customHeight="1">
      <c r="B448" s="86"/>
      <c r="C448" s="81"/>
      <c r="D448" s="87"/>
      <c r="E448" s="104" t="b">
        <v>0</v>
      </c>
      <c r="F448" s="108"/>
      <c r="G448" s="88"/>
      <c r="H448" s="123" t="s">
        <v>180</v>
      </c>
      <c r="I448" s="62"/>
      <c r="J448" s="89"/>
      <c r="K448" s="19" t="str">
        <f t="shared" si="38"/>
        <v>--</v>
      </c>
      <c r="L448" s="134"/>
      <c r="M448" s="19" t="str">
        <f t="shared" si="39"/>
        <v>--</v>
      </c>
      <c r="N448" s="134"/>
      <c r="O448" s="106" t="str">
        <f t="shared" si="40"/>
        <v>--</v>
      </c>
      <c r="P448" s="134"/>
      <c r="Q448" s="70" t="b">
        <f t="shared" si="41"/>
        <v>1</v>
      </c>
      <c r="R448" s="131" t="str">
        <f t="shared" si="42"/>
        <v>---</v>
      </c>
      <c r="S448" s="131" t="str">
        <f t="shared" si="43"/>
        <v>---</v>
      </c>
      <c r="T448" s="65" t="str">
        <f t="shared" si="44"/>
        <v>--</v>
      </c>
    </row>
    <row r="449" spans="1:20" ht="20.100000000000001" customHeight="1">
      <c r="B449" s="86"/>
      <c r="C449" s="81"/>
      <c r="D449" s="87"/>
      <c r="E449" s="104" t="b">
        <v>0</v>
      </c>
      <c r="F449" s="108"/>
      <c r="G449" s="88"/>
      <c r="H449" s="123" t="s">
        <v>180</v>
      </c>
      <c r="I449" s="62"/>
      <c r="J449" s="89"/>
      <c r="K449" s="19" t="str">
        <f t="shared" si="38"/>
        <v>--</v>
      </c>
      <c r="L449" s="134"/>
      <c r="M449" s="19" t="str">
        <f t="shared" si="39"/>
        <v>--</v>
      </c>
      <c r="N449" s="134"/>
      <c r="O449" s="106" t="str">
        <f t="shared" si="40"/>
        <v>--</v>
      </c>
      <c r="P449" s="134"/>
      <c r="Q449" s="70" t="b">
        <f t="shared" si="41"/>
        <v>1</v>
      </c>
      <c r="R449" s="131" t="str">
        <f t="shared" si="42"/>
        <v>---</v>
      </c>
      <c r="S449" s="131" t="str">
        <f t="shared" si="43"/>
        <v>---</v>
      </c>
      <c r="T449" s="65" t="str">
        <f t="shared" si="44"/>
        <v>--</v>
      </c>
    </row>
    <row r="450" spans="1:20" ht="20.100000000000001" customHeight="1">
      <c r="B450" s="86"/>
      <c r="C450" s="81"/>
      <c r="D450" s="87"/>
      <c r="E450" s="104" t="b">
        <v>0</v>
      </c>
      <c r="F450" s="108"/>
      <c r="G450" s="88"/>
      <c r="H450" s="123" t="s">
        <v>180</v>
      </c>
      <c r="I450" s="62"/>
      <c r="J450" s="89"/>
      <c r="K450" s="19" t="str">
        <f t="shared" si="38"/>
        <v>--</v>
      </c>
      <c r="L450" s="134"/>
      <c r="M450" s="19" t="str">
        <f t="shared" si="39"/>
        <v>--</v>
      </c>
      <c r="N450" s="134"/>
      <c r="O450" s="106" t="str">
        <f t="shared" si="40"/>
        <v>--</v>
      </c>
      <c r="P450" s="134"/>
      <c r="Q450" s="70" t="b">
        <f t="shared" si="41"/>
        <v>1</v>
      </c>
      <c r="R450" s="131" t="str">
        <f t="shared" si="42"/>
        <v>---</v>
      </c>
      <c r="S450" s="131" t="str">
        <f t="shared" si="43"/>
        <v>---</v>
      </c>
      <c r="T450" s="65" t="str">
        <f t="shared" si="44"/>
        <v>--</v>
      </c>
    </row>
    <row r="451" spans="1:20" ht="20.100000000000001" customHeight="1">
      <c r="B451" s="86"/>
      <c r="C451" s="81"/>
      <c r="D451" s="87"/>
      <c r="E451" s="104" t="b">
        <v>0</v>
      </c>
      <c r="F451" s="108"/>
      <c r="G451" s="88"/>
      <c r="H451" s="123" t="s">
        <v>180</v>
      </c>
      <c r="I451" s="62"/>
      <c r="J451" s="89"/>
      <c r="K451" s="19" t="str">
        <f t="shared" si="38"/>
        <v>--</v>
      </c>
      <c r="L451" s="134"/>
      <c r="M451" s="19" t="str">
        <f t="shared" si="39"/>
        <v>--</v>
      </c>
      <c r="N451" s="134"/>
      <c r="O451" s="106" t="str">
        <f t="shared" si="40"/>
        <v>--</v>
      </c>
      <c r="P451" s="134"/>
      <c r="Q451" s="70" t="b">
        <f t="shared" si="41"/>
        <v>1</v>
      </c>
      <c r="R451" s="131" t="str">
        <f t="shared" si="42"/>
        <v>---</v>
      </c>
      <c r="S451" s="131" t="str">
        <f t="shared" si="43"/>
        <v>---</v>
      </c>
      <c r="T451" s="65" t="str">
        <f t="shared" si="44"/>
        <v>--</v>
      </c>
    </row>
    <row r="452" spans="1:20" ht="20.100000000000001" customHeight="1">
      <c r="B452" s="85"/>
      <c r="C452" s="81"/>
      <c r="D452" s="83"/>
      <c r="E452" s="104" t="b">
        <v>0</v>
      </c>
      <c r="F452" s="109"/>
      <c r="G452" s="89"/>
      <c r="H452" s="123" t="s">
        <v>180</v>
      </c>
      <c r="I452" s="62"/>
      <c r="J452" s="89"/>
      <c r="K452" s="19" t="str">
        <f t="shared" si="38"/>
        <v>--</v>
      </c>
      <c r="L452" s="134" t="str">
        <f>IF(K452&gt;0,IFERROR(MATCH(K452,R_11values,-1),""),"")</f>
        <v/>
      </c>
      <c r="M452" s="19" t="str">
        <f t="shared" si="39"/>
        <v>--</v>
      </c>
      <c r="N452" s="134" t="str">
        <f xml:space="preserve"> IF(M452&gt;0, IFERROR(MATCH(M452,CO2values,-1),""),"")</f>
        <v/>
      </c>
      <c r="O452" s="106" t="str">
        <f t="shared" si="40"/>
        <v>--</v>
      </c>
      <c r="P452" s="134" t="str">
        <f xml:space="preserve"> IF(O452&gt;0, IFERROR(MATCH(O452,NVvalues,-1),""),"")</f>
        <v/>
      </c>
      <c r="Q452" s="70" t="b">
        <f t="shared" si="41"/>
        <v>1</v>
      </c>
      <c r="R452" s="131" t="str">
        <f t="shared" si="42"/>
        <v>---</v>
      </c>
      <c r="S452" s="131" t="str">
        <f t="shared" si="43"/>
        <v>---</v>
      </c>
      <c r="T452" s="65" t="str">
        <f t="shared" si="44"/>
        <v>--</v>
      </c>
    </row>
    <row r="453" spans="1:20" ht="20.100000000000001" customHeight="1" thickBot="1">
      <c r="B453" s="86"/>
      <c r="C453" s="81"/>
      <c r="D453" s="83"/>
      <c r="E453" s="104" t="b">
        <v>0</v>
      </c>
      <c r="F453" s="107"/>
      <c r="G453" s="90"/>
      <c r="H453" s="123" t="s">
        <v>180</v>
      </c>
      <c r="I453" s="62"/>
      <c r="J453" s="89"/>
      <c r="K453" s="19" t="str">
        <f t="shared" si="38"/>
        <v>--</v>
      </c>
      <c r="L453" s="134" t="str">
        <f>IF(K453&gt;0,IFERROR(MATCH(K453,R_11values,-1),""),"")</f>
        <v/>
      </c>
      <c r="M453" s="19" t="str">
        <f t="shared" si="39"/>
        <v>--</v>
      </c>
      <c r="N453" s="134" t="str">
        <f xml:space="preserve"> IF(M453&gt;0, IFERROR(MATCH(M453,CO2values,-1),""),"")</f>
        <v/>
      </c>
      <c r="O453" s="106" t="str">
        <f t="shared" si="40"/>
        <v>--</v>
      </c>
      <c r="P453" s="134" t="str">
        <f xml:space="preserve"> IF(O453&gt;0, IFERROR(MATCH(O453,NVvalues,-1),""),"")</f>
        <v/>
      </c>
      <c r="Q453" s="70" t="b">
        <f t="shared" si="41"/>
        <v>1</v>
      </c>
      <c r="R453" s="131" t="str">
        <f t="shared" si="42"/>
        <v>---</v>
      </c>
      <c r="S453" s="131" t="str">
        <f t="shared" si="43"/>
        <v>---</v>
      </c>
      <c r="T453" s="65" t="str">
        <f t="shared" si="44"/>
        <v>--</v>
      </c>
    </row>
    <row r="454" spans="1:20" ht="13.5" thickBot="1">
      <c r="B454" s="73" t="s">
        <v>195</v>
      </c>
      <c r="C454" s="37"/>
      <c r="D454" s="55"/>
      <c r="E454" s="55"/>
      <c r="F454" s="71"/>
      <c r="G454" s="189" t="s">
        <v>16</v>
      </c>
      <c r="H454" s="189"/>
      <c r="I454" s="189"/>
      <c r="J454" s="190"/>
      <c r="K454" s="10"/>
      <c r="L454" s="10"/>
      <c r="M454" s="10"/>
      <c r="N454" s="10"/>
      <c r="O454" s="10"/>
      <c r="P454" s="134"/>
      <c r="Q454" s="91" t="s">
        <v>93</v>
      </c>
      <c r="R454" s="92">
        <f>IF($S457,SUM(R427:R453),"Invalid")</f>
        <v>0</v>
      </c>
      <c r="S454" s="92">
        <f>IF($S457,SUM(S427:S453),"Invalid")</f>
        <v>0</v>
      </c>
      <c r="T454" s="93">
        <f>IF($S457,SUM(T427:T453),"Invalid")</f>
        <v>0</v>
      </c>
    </row>
    <row r="455" spans="1:20" ht="13.5" thickTop="1">
      <c r="B455" s="38"/>
      <c r="C455" s="6"/>
      <c r="D455" s="156" t="s">
        <v>13</v>
      </c>
      <c r="E455" s="156"/>
      <c r="F455" s="156" t="s">
        <v>15</v>
      </c>
      <c r="G455" s="156">
        <v>1</v>
      </c>
      <c r="H455" s="156">
        <v>2</v>
      </c>
      <c r="I455" s="156">
        <v>3</v>
      </c>
      <c r="J455" s="72">
        <v>4</v>
      </c>
      <c r="K455" s="6"/>
      <c r="L455" s="6"/>
      <c r="M455" s="6"/>
      <c r="N455" s="6"/>
      <c r="O455" s="6"/>
      <c r="P455" s="44"/>
      <c r="Q455" s="191" t="s">
        <v>16</v>
      </c>
      <c r="R455" s="193" t="str">
        <f>IFERROR(IF(0=R454,"",MATCH(R454,R_11values,-1)),"Invalid")</f>
        <v/>
      </c>
      <c r="S455" s="193" t="str">
        <f>IFERROR(IF(0=S454,"",MATCH(S454,CO2values,-1)),"Invalid")</f>
        <v/>
      </c>
      <c r="T455" s="195" t="str">
        <f>IFERROR(IF(0=T454,"",MATCH(T454,NVvalues,-1)),"Invalid")</f>
        <v/>
      </c>
    </row>
    <row r="456" spans="1:20" ht="13.5" thickBot="1">
      <c r="B456" s="38"/>
      <c r="C456" s="6"/>
      <c r="D456" s="160" t="str">
        <f>C420</f>
        <v>Number/NameS6</v>
      </c>
      <c r="E456" s="160"/>
      <c r="F456" s="160" t="s">
        <v>112</v>
      </c>
      <c r="G456" s="158" t="str">
        <f>IF($S457,IF(R455=G455,N420,""),"Invalid")</f>
        <v/>
      </c>
      <c r="H456" s="158" t="str">
        <f>IF($S457,IF(R455=H455,N420,""),"Invalid")</f>
        <v/>
      </c>
      <c r="I456" s="158" t="str">
        <f>IF($S457,IF(R455=I455,N420,""),"Invalid")</f>
        <v/>
      </c>
      <c r="J456" s="65" t="str">
        <f>IF($S457,IF(R455=J455,N420,""),"Invalid")</f>
        <v/>
      </c>
      <c r="K456" s="44"/>
      <c r="L456" s="44"/>
      <c r="M456" s="44"/>
      <c r="N456" s="44"/>
      <c r="O456" s="44"/>
      <c r="P456" s="44"/>
      <c r="Q456" s="192"/>
      <c r="R456" s="194"/>
      <c r="S456" s="194"/>
      <c r="T456" s="196"/>
    </row>
    <row r="457" spans="1:20">
      <c r="B457" s="38"/>
      <c r="C457" s="6"/>
      <c r="D457" s="6"/>
      <c r="E457" s="6"/>
      <c r="F457" s="160" t="s">
        <v>113</v>
      </c>
      <c r="G457" s="158" t="str">
        <f>IF($S457,IF(S455=G455,N420,""),"Invalid")</f>
        <v/>
      </c>
      <c r="H457" s="158" t="str">
        <f>IF($S457,IF(S455=H455,N420,""),"Invalid")</f>
        <v/>
      </c>
      <c r="I457" s="158" t="str">
        <f>IF($S457,IF(S455=I455,N420,""),"Invalid")</f>
        <v/>
      </c>
      <c r="J457" s="65" t="str">
        <f>IF($S457,IF(S455=J455,N420,""),"Invalid")</f>
        <v/>
      </c>
      <c r="K457" s="44"/>
      <c r="L457" s="44"/>
      <c r="M457" s="44"/>
      <c r="N457" s="44"/>
      <c r="O457" s="44"/>
      <c r="P457" s="44"/>
      <c r="Q457" s="44"/>
      <c r="R457" s="66" t="s">
        <v>127</v>
      </c>
      <c r="S457" t="b">
        <f>AND(Q426:Q453)</f>
        <v>1</v>
      </c>
      <c r="T457" s="44"/>
    </row>
    <row r="458" spans="1:20">
      <c r="B458" s="38"/>
      <c r="C458" s="4"/>
      <c r="D458" s="4"/>
      <c r="E458" s="4"/>
      <c r="F458" s="157" t="s">
        <v>116</v>
      </c>
      <c r="G458" s="155" t="str">
        <f>IF($S457,IF(T455=G455,N420,""),"Invalid")</f>
        <v/>
      </c>
      <c r="H458" s="155" t="str">
        <f>IF($S457,IF(T455=H455,N420,""),"Invalid")</f>
        <v/>
      </c>
      <c r="I458" s="155" t="str">
        <f>IF($S457,IF(T455=I455,N420,""),"Invalid")</f>
        <v/>
      </c>
      <c r="J458" s="94" t="str">
        <f>IF($S457,IF(T455=J455,N420,""),"Invalid")</f>
        <v/>
      </c>
    </row>
    <row r="459" spans="1:20" ht="13.5" thickBot="1">
      <c r="B459" s="38"/>
      <c r="C459" s="4"/>
      <c r="D459" s="4"/>
      <c r="E459" s="4"/>
      <c r="F459" s="157" t="s">
        <v>93</v>
      </c>
      <c r="G459" s="98">
        <f>IF($S457,SUM(G456:G458),"Invalid")</f>
        <v>0</v>
      </c>
      <c r="H459" s="98">
        <f>IF($S457,SUM(H456:H458),"Invalid")</f>
        <v>0</v>
      </c>
      <c r="I459" s="98">
        <f>IF($S457,SUM(I456:I458),"Invalid")</f>
        <v>0</v>
      </c>
      <c r="J459" s="99">
        <f>IF($S457,SUM(J456:J458),"Invalid")</f>
        <v>0</v>
      </c>
    </row>
    <row r="460" spans="1:20" ht="13.5" thickTop="1">
      <c r="B460" s="38"/>
      <c r="C460" s="4"/>
      <c r="D460" s="4"/>
      <c r="E460" s="4"/>
      <c r="F460" s="157" t="s">
        <v>14</v>
      </c>
      <c r="G460" s="159" t="str">
        <f>IFERROR(IF(G459&gt;0,INDEX(LGletters,MATCH((G459),LGvalues,-1)),""),"Invalid")</f>
        <v/>
      </c>
      <c r="H460" s="159" t="str">
        <f>IFERROR(IF(H459&gt;0,INDEX(LGletters,MATCH((H459),LGvalues,-1)),""),"Invalid")</f>
        <v/>
      </c>
      <c r="I460" s="159" t="str">
        <f>IFERROR(IF(I459&gt;0,INDEX(LGletters,MATCH((I459),LGvalues,-1)),""),"Invalid")</f>
        <v/>
      </c>
      <c r="J460" s="56" t="str">
        <f>IFERROR(IF(J459&gt;0,INDEX(LGletters,MATCH((J459),LGvalues,-1)),""),"Invalid")</f>
        <v/>
      </c>
    </row>
    <row r="461" spans="1:20">
      <c r="B461" s="38"/>
      <c r="C461" s="4"/>
      <c r="D461" s="4"/>
      <c r="E461" s="4"/>
      <c r="F461" s="157" t="s">
        <v>23</v>
      </c>
      <c r="G461" s="155" t="str">
        <f>IFERROR(IF(G460="","",ROMAN(INDEX(Rindices, G455,FIND(UPPER(G460),"ABCDEF")))),"Invalid")</f>
        <v/>
      </c>
      <c r="H461" s="155" t="str">
        <f>IFERROR(IF(H460="","",ROMAN(INDEX(Rindices, H455,FIND(UPPER(H460),"ABCDEF")))),"Invalid")</f>
        <v/>
      </c>
      <c r="I461" s="155" t="str">
        <f>IFERROR(IF(I460="","",ROMAN(INDEX(Rindices, I455,FIND(UPPER(I460),"ABCDEF")))),"Invalid")</f>
        <v/>
      </c>
      <c r="J461" s="94" t="str">
        <f>IFERROR(IF(J460="","",ROMAN(INDEX(Rindices, J455,FIND(UPPER(J460),"ABCDEF")))),"Invalid")</f>
        <v/>
      </c>
    </row>
    <row r="462" spans="1:20" ht="13.5" thickBot="1">
      <c r="B462" s="40"/>
      <c r="C462" s="32"/>
      <c r="D462" s="32"/>
      <c r="E462" s="32"/>
      <c r="F462" s="41" t="s">
        <v>12</v>
      </c>
      <c r="G462" s="59" t="str">
        <f>IF($S457,IFERROR(CHOOSE(IFERROR(IF(G460="","",INDEX(Rindices, G455,FIND(UPPER(G460),"ABCDEF"))),"Invalid"),"Very Low","Low","Medium","High","Very High"),""),"Invalid")</f>
        <v/>
      </c>
      <c r="H462" s="59" t="str">
        <f>IF($S457,IFERROR(CHOOSE(IFERROR(IF(H460="","",INDEX(Rindices, H455,FIND(UPPER(H460),"ABCDEF"))),"Invalid"),"Very Low","Low","Medium","High","Very High"),""),"Invalid")</f>
        <v/>
      </c>
      <c r="I462" s="59" t="str">
        <f>IF($S457,IFERROR(CHOOSE(IFERROR(IF(I460="","",INDEX(Rindices, I455,FIND(UPPER(I460),"ABCDEF"))),"Invalid"),"Very Low","Low","Medium","High","Very High"),""),"Invalid")</f>
        <v/>
      </c>
      <c r="J462" s="60" t="str">
        <f>IF($S457,IFERROR(CHOOSE(IFERROR(IF(J460="","",INDEX(Rindices, J455,FIND(UPPER(J460),"ABCDEF"))),"Invalid"),"Very Low","Low","Medium","High","Very High"),""),"Invalid")</f>
        <v/>
      </c>
    </row>
    <row r="463" spans="1:20">
      <c r="A463" s="4"/>
      <c r="B463" s="4"/>
      <c r="C463" s="4"/>
      <c r="D463" s="4"/>
      <c r="E463" s="4"/>
      <c r="F463" s="130"/>
      <c r="G463" s="134"/>
      <c r="H463" s="134"/>
      <c r="I463" s="134"/>
      <c r="J463" s="134"/>
    </row>
    <row r="464" spans="1:20" ht="37.5" customHeight="1" thickBot="1">
      <c r="A464" s="4"/>
      <c r="B464" s="197" t="s">
        <v>202</v>
      </c>
      <c r="C464" s="197"/>
      <c r="D464" s="197"/>
      <c r="E464" s="197"/>
      <c r="F464" s="197"/>
      <c r="G464" s="197"/>
      <c r="H464" s="197"/>
      <c r="I464" s="197"/>
      <c r="J464" s="197"/>
      <c r="K464" s="197"/>
      <c r="L464" s="197"/>
      <c r="M464" s="197"/>
      <c r="N464" s="197"/>
      <c r="O464" s="197"/>
    </row>
    <row r="465" spans="2:16">
      <c r="B465" s="73" t="s">
        <v>196</v>
      </c>
      <c r="C465" s="37"/>
      <c r="D465" s="149" t="s">
        <v>197</v>
      </c>
      <c r="E465" s="150" t="str">
        <f>C420</f>
        <v>Number/NameS6</v>
      </c>
      <c r="F465" s="71"/>
      <c r="G465" s="189" t="s">
        <v>16</v>
      </c>
      <c r="H465" s="189"/>
      <c r="I465" s="189"/>
      <c r="J465" s="190"/>
    </row>
    <row r="466" spans="2:16">
      <c r="B466" s="38"/>
      <c r="C466" s="156" t="s">
        <v>15</v>
      </c>
      <c r="D466" s="4"/>
      <c r="E466" s="156"/>
      <c r="F466" s="4"/>
      <c r="G466" s="156">
        <v>1</v>
      </c>
      <c r="H466" s="156">
        <v>2</v>
      </c>
      <c r="I466" s="156">
        <v>3</v>
      </c>
      <c r="J466" s="72">
        <v>4</v>
      </c>
    </row>
    <row r="467" spans="2:16">
      <c r="B467" s="38"/>
      <c r="C467" s="198" t="s">
        <v>311</v>
      </c>
      <c r="D467" s="198"/>
      <c r="E467" s="198"/>
      <c r="F467" s="198"/>
      <c r="G467" s="11"/>
      <c r="H467" s="11"/>
      <c r="I467" s="11"/>
      <c r="J467" s="154"/>
    </row>
    <row r="468" spans="2:16">
      <c r="B468" s="38"/>
      <c r="C468" s="198" t="s">
        <v>312</v>
      </c>
      <c r="D468" s="198"/>
      <c r="E468" s="198"/>
      <c r="F468" s="198"/>
      <c r="G468" s="11"/>
      <c r="H468" s="11"/>
      <c r="I468" s="11"/>
      <c r="J468" s="154"/>
    </row>
    <row r="469" spans="2:16">
      <c r="B469" s="38"/>
      <c r="C469" s="198" t="s">
        <v>313</v>
      </c>
      <c r="D469" s="198"/>
      <c r="E469" s="198"/>
      <c r="F469" s="198"/>
      <c r="G469" s="11"/>
      <c r="H469" s="11"/>
      <c r="I469" s="11"/>
      <c r="J469" s="154"/>
    </row>
    <row r="470" spans="2:16">
      <c r="B470" s="38"/>
      <c r="C470" s="198" t="s">
        <v>314</v>
      </c>
      <c r="D470" s="198"/>
      <c r="E470" s="198"/>
      <c r="F470" s="198"/>
      <c r="G470" s="11"/>
      <c r="H470" s="11"/>
      <c r="I470" s="11"/>
      <c r="J470" s="154"/>
    </row>
    <row r="471" spans="2:16">
      <c r="B471" s="38"/>
      <c r="C471" s="198" t="s">
        <v>315</v>
      </c>
      <c r="D471" s="198"/>
      <c r="E471" s="198"/>
      <c r="F471" s="198"/>
      <c r="G471" s="11"/>
      <c r="H471" s="11"/>
      <c r="I471" s="11"/>
      <c r="J471" s="154"/>
    </row>
    <row r="472" spans="2:16">
      <c r="B472" s="38"/>
      <c r="C472" s="198" t="s">
        <v>316</v>
      </c>
      <c r="D472" s="198"/>
      <c r="E472" s="198"/>
      <c r="F472" s="198"/>
      <c r="G472" s="11"/>
      <c r="H472" s="11"/>
      <c r="I472" s="11"/>
      <c r="J472" s="154"/>
    </row>
    <row r="473" spans="2:16">
      <c r="B473" s="38"/>
      <c r="C473" s="198" t="s">
        <v>317</v>
      </c>
      <c r="D473" s="198"/>
      <c r="E473" s="198"/>
      <c r="F473" s="198"/>
      <c r="G473" s="11"/>
      <c r="H473" s="11"/>
      <c r="I473" s="11"/>
      <c r="J473" s="154"/>
    </row>
    <row r="474" spans="2:16">
      <c r="B474" s="38"/>
      <c r="C474" s="198" t="s">
        <v>318</v>
      </c>
      <c r="D474" s="198"/>
      <c r="E474" s="198"/>
      <c r="F474" s="198"/>
      <c r="G474" s="11"/>
      <c r="H474" s="11"/>
      <c r="I474" s="11"/>
      <c r="J474" s="154"/>
    </row>
    <row r="475" spans="2:16">
      <c r="B475" s="38"/>
      <c r="C475" s="198" t="s">
        <v>319</v>
      </c>
      <c r="D475" s="198"/>
      <c r="E475" s="198"/>
      <c r="F475" s="198"/>
      <c r="G475" s="11"/>
      <c r="H475" s="11"/>
      <c r="I475" s="11"/>
      <c r="J475" s="154"/>
      <c r="M475" s="176"/>
      <c r="N475" s="176"/>
      <c r="O475" s="176"/>
      <c r="P475" s="176"/>
    </row>
    <row r="476" spans="2:16">
      <c r="B476" s="38"/>
      <c r="C476" s="198" t="s">
        <v>320</v>
      </c>
      <c r="D476" s="198"/>
      <c r="E476" s="198"/>
      <c r="F476" s="198"/>
      <c r="G476" s="11"/>
      <c r="H476" s="11"/>
      <c r="I476" s="11"/>
      <c r="J476" s="154"/>
      <c r="M476" s="176"/>
      <c r="N476" s="176"/>
      <c r="O476" s="176"/>
      <c r="P476" s="176"/>
    </row>
    <row r="477" spans="2:16" ht="13.5" thickBot="1">
      <c r="B477" s="38"/>
      <c r="C477" s="4"/>
      <c r="D477" s="4"/>
      <c r="E477" s="4"/>
      <c r="F477" s="167" t="s">
        <v>93</v>
      </c>
      <c r="G477" s="98">
        <f>SUM(G467:G476)</f>
        <v>0</v>
      </c>
      <c r="H477" s="98">
        <f>SUM(H467:H476)</f>
        <v>0</v>
      </c>
      <c r="I477" s="98">
        <f>SUM(I467:I476)</f>
        <v>0</v>
      </c>
      <c r="J477" s="99">
        <f>SUM(J467:J476)</f>
        <v>0</v>
      </c>
      <c r="M477" s="176"/>
      <c r="N477" s="176"/>
      <c r="O477" s="176"/>
      <c r="P477" s="176"/>
    </row>
    <row r="478" spans="2:16" ht="13.5" thickTop="1">
      <c r="B478" s="38"/>
      <c r="C478" s="4"/>
      <c r="D478" s="4"/>
      <c r="E478" s="4"/>
      <c r="F478" s="167" t="s">
        <v>14</v>
      </c>
      <c r="G478" s="159" t="str">
        <f>IFERROR(IF(G477&gt;0,INDEX(LGletters,MATCH((G477),LGvalues,-1)),""),"Invalid")</f>
        <v/>
      </c>
      <c r="H478" s="159" t="str">
        <f>IFERROR(IF(H477&gt;0,INDEX(LGletters,MATCH((H477),LGvalues,-1)),""),"Invalid")</f>
        <v/>
      </c>
      <c r="I478" s="159" t="str">
        <f>IFERROR(IF(I477&gt;0,INDEX(LGletters,MATCH((I477),LGvalues,-1)),""),"Invalid")</f>
        <v/>
      </c>
      <c r="J478" s="56" t="str">
        <f>IFERROR(IF(J477&gt;0,INDEX(LGletters,MATCH((J477),LGvalues,-1)),""),"Invalid")</f>
        <v/>
      </c>
      <c r="M478" s="176"/>
      <c r="N478" s="176"/>
      <c r="O478" s="176"/>
      <c r="P478" s="176"/>
    </row>
    <row r="479" spans="2:16">
      <c r="B479" s="38"/>
      <c r="C479" s="4"/>
      <c r="D479" s="4"/>
      <c r="E479" s="4"/>
      <c r="F479" s="167" t="s">
        <v>23</v>
      </c>
      <c r="G479" s="155" t="str">
        <f>IFERROR(IF(G478="","",ROMAN(INDEX(Rindices, G466,FIND(UPPER(G478),"ABCDEF")))),"Invalid")</f>
        <v/>
      </c>
      <c r="H479" s="155" t="str">
        <f>IFERROR(IF(H478="","",ROMAN(INDEX(Rindices, H466,FIND(UPPER(H478),"ABCDEF")))),"Invalid")</f>
        <v/>
      </c>
      <c r="I479" s="155" t="str">
        <f>IFERROR(IF(I478="","",ROMAN(INDEX(Rindices, I466,FIND(UPPER(I478),"ABCDEF")))),"Invalid")</f>
        <v/>
      </c>
      <c r="J479" s="94" t="str">
        <f>IFERROR(IF(J478="","",ROMAN(INDEX(Rindices, J466,FIND(UPPER(J478),"ABCDEF")))),"Invalid")</f>
        <v/>
      </c>
      <c r="M479" s="176"/>
      <c r="N479" s="176"/>
      <c r="O479" s="176"/>
      <c r="P479" s="176"/>
    </row>
    <row r="480" spans="2:16" ht="13.5" thickBot="1">
      <c r="B480" s="40"/>
      <c r="C480" s="32"/>
      <c r="D480" s="32"/>
      <c r="E480" s="32"/>
      <c r="F480" s="41" t="s">
        <v>12</v>
      </c>
      <c r="G480" s="59" t="str">
        <f>IFERROR(CHOOSE(IFERROR(IF(G478="","",INDEX(Rindices, G466,FIND(UPPER(G478),"ABCDEF"))),"Invalid"),"Very Low","Low","Medium","High","Very High"),"")</f>
        <v/>
      </c>
      <c r="H480" s="59" t="str">
        <f>IFERROR(CHOOSE(IFERROR(IF(H478="","",INDEX(Rindices, H466,FIND(UPPER(H478),"ABCDEF"))),"Invalid"),"Very Low","Low","Medium","High","Very High"),"")</f>
        <v/>
      </c>
      <c r="I480" s="59" t="str">
        <f>IFERROR(CHOOSE(IFERROR(IF(I478="","",INDEX(Rindices, I466,FIND(UPPER(I478),"ABCDEF"))),"Invalid"),"Very Low","Low","Medium","High","Very High"),"")</f>
        <v/>
      </c>
      <c r="J480" s="60" t="str">
        <f>IFERROR(CHOOSE(IFERROR(IF(J478="","",INDEX(Rindices, J466,FIND(UPPER(J478),"ABCDEF"))),"Invalid"),"Very Low","Low","Medium","High","Very High"),"")</f>
        <v/>
      </c>
      <c r="M480" s="176"/>
      <c r="N480" s="176"/>
      <c r="O480" s="176"/>
      <c r="P480" s="176"/>
    </row>
    <row r="481" spans="2:16" ht="13.5" thickBot="1">
      <c r="B481" s="4"/>
      <c r="C481" s="4"/>
      <c r="D481" s="4"/>
      <c r="E481" s="4"/>
      <c r="F481" s="167"/>
      <c r="G481" s="134"/>
      <c r="H481" s="134"/>
      <c r="I481" s="134"/>
      <c r="J481" s="134"/>
      <c r="M481" s="176"/>
      <c r="N481" s="176"/>
      <c r="O481" s="176"/>
      <c r="P481" s="176"/>
    </row>
    <row r="482" spans="2:16">
      <c r="B482" s="73" t="s">
        <v>198</v>
      </c>
      <c r="C482" s="37"/>
      <c r="D482" s="149" t="s">
        <v>197</v>
      </c>
      <c r="E482" s="150" t="str">
        <f>C420</f>
        <v>Number/NameS6</v>
      </c>
      <c r="F482" s="71"/>
      <c r="G482" s="189" t="s">
        <v>16</v>
      </c>
      <c r="H482" s="189"/>
      <c r="I482" s="189"/>
      <c r="J482" s="190"/>
      <c r="M482" s="176"/>
      <c r="N482" s="176"/>
      <c r="O482" s="176"/>
      <c r="P482" s="176"/>
    </row>
    <row r="483" spans="2:16">
      <c r="B483" s="38"/>
      <c r="C483" s="170" t="s">
        <v>15</v>
      </c>
      <c r="D483" s="4"/>
      <c r="E483" s="170"/>
      <c r="F483" s="4"/>
      <c r="G483" s="156">
        <v>1</v>
      </c>
      <c r="H483" s="156">
        <v>2</v>
      </c>
      <c r="I483" s="156">
        <v>3</v>
      </c>
      <c r="J483" s="72">
        <v>4</v>
      </c>
      <c r="M483" s="176"/>
      <c r="N483" s="176"/>
      <c r="O483" s="176"/>
      <c r="P483" s="176"/>
    </row>
    <row r="484" spans="2:16">
      <c r="B484" s="38"/>
      <c r="C484" s="199" t="s">
        <v>321</v>
      </c>
      <c r="D484" s="199"/>
      <c r="E484" s="199"/>
      <c r="F484" s="199"/>
      <c r="G484" s="156"/>
      <c r="H484" s="156"/>
      <c r="I484" s="156"/>
      <c r="J484" s="72"/>
      <c r="M484" s="176"/>
      <c r="N484" s="176"/>
      <c r="O484" s="176"/>
      <c r="P484" s="176"/>
    </row>
    <row r="485" spans="2:16">
      <c r="B485" s="38"/>
      <c r="C485" s="199" t="s">
        <v>322</v>
      </c>
      <c r="D485" s="199"/>
      <c r="E485" s="199"/>
      <c r="F485" s="199"/>
      <c r="G485" s="156"/>
      <c r="H485" s="156"/>
      <c r="I485" s="156"/>
      <c r="J485" s="72"/>
      <c r="M485" s="176"/>
      <c r="N485" s="176"/>
      <c r="O485" s="176"/>
      <c r="P485" s="176"/>
    </row>
    <row r="486" spans="2:16">
      <c r="B486" s="38"/>
      <c r="C486" s="199" t="s">
        <v>323</v>
      </c>
      <c r="D486" s="199"/>
      <c r="E486" s="199"/>
      <c r="F486" s="199"/>
      <c r="G486" s="156"/>
      <c r="H486" s="156"/>
      <c r="I486" s="156"/>
      <c r="J486" s="72"/>
      <c r="M486" s="176"/>
      <c r="N486" s="176"/>
      <c r="O486" s="176"/>
      <c r="P486" s="176"/>
    </row>
    <row r="487" spans="2:16">
      <c r="B487" s="38"/>
      <c r="C487" s="199" t="s">
        <v>324</v>
      </c>
      <c r="D487" s="199"/>
      <c r="E487" s="199"/>
      <c r="F487" s="199"/>
      <c r="G487" s="156"/>
      <c r="H487" s="156"/>
      <c r="I487" s="156"/>
      <c r="J487" s="72"/>
      <c r="M487" s="176"/>
      <c r="N487" s="176"/>
      <c r="O487" s="176"/>
      <c r="P487" s="176"/>
    </row>
    <row r="488" spans="2:16">
      <c r="B488" s="38"/>
      <c r="C488" s="199" t="s">
        <v>325</v>
      </c>
      <c r="D488" s="199"/>
      <c r="E488" s="199"/>
      <c r="F488" s="199"/>
      <c r="G488" s="156"/>
      <c r="H488" s="156"/>
      <c r="I488" s="156"/>
      <c r="J488" s="72"/>
      <c r="M488" s="176"/>
      <c r="N488" s="176"/>
      <c r="O488" s="176"/>
      <c r="P488" s="176"/>
    </row>
    <row r="489" spans="2:16">
      <c r="B489" s="38"/>
      <c r="C489" s="199" t="s">
        <v>326</v>
      </c>
      <c r="D489" s="199"/>
      <c r="E489" s="199"/>
      <c r="F489" s="199"/>
      <c r="G489" s="156"/>
      <c r="H489" s="156"/>
      <c r="I489" s="156"/>
      <c r="J489" s="72"/>
      <c r="M489" s="176"/>
      <c r="N489" s="176"/>
      <c r="O489" s="176"/>
      <c r="P489" s="176"/>
    </row>
    <row r="490" spans="2:16">
      <c r="B490" s="38"/>
      <c r="C490" s="199" t="s">
        <v>327</v>
      </c>
      <c r="D490" s="199"/>
      <c r="E490" s="199"/>
      <c r="F490" s="199"/>
      <c r="G490" s="156"/>
      <c r="H490" s="156"/>
      <c r="I490" s="156"/>
      <c r="J490" s="72"/>
      <c r="M490" s="176"/>
      <c r="N490" s="176"/>
      <c r="O490" s="176"/>
      <c r="P490" s="176"/>
    </row>
    <row r="491" spans="2:16">
      <c r="B491" s="38"/>
      <c r="C491" s="199" t="s">
        <v>328</v>
      </c>
      <c r="D491" s="199"/>
      <c r="E491" s="199"/>
      <c r="F491" s="199"/>
      <c r="G491" s="156"/>
      <c r="H491" s="156"/>
      <c r="I491" s="156"/>
      <c r="J491" s="72"/>
      <c r="M491" s="176"/>
      <c r="N491" s="176"/>
      <c r="O491" s="176"/>
      <c r="P491" s="176"/>
    </row>
    <row r="492" spans="2:16">
      <c r="B492" s="38"/>
      <c r="C492" s="199" t="s">
        <v>329</v>
      </c>
      <c r="D492" s="199"/>
      <c r="E492" s="199"/>
      <c r="F492" s="199"/>
      <c r="G492" s="156"/>
      <c r="H492" s="156"/>
      <c r="I492" s="156"/>
      <c r="J492" s="72"/>
      <c r="M492" s="176"/>
      <c r="N492" s="176"/>
      <c r="O492" s="176"/>
      <c r="P492" s="176"/>
    </row>
    <row r="493" spans="2:16">
      <c r="B493" s="38"/>
      <c r="C493" s="199" t="s">
        <v>330</v>
      </c>
      <c r="D493" s="199"/>
      <c r="E493" s="199"/>
      <c r="F493" s="199"/>
      <c r="G493" s="158"/>
      <c r="H493" s="158"/>
      <c r="I493" s="158"/>
      <c r="J493" s="65"/>
    </row>
    <row r="494" spans="2:16" ht="13.5" thickBot="1">
      <c r="B494" s="38"/>
      <c r="C494" s="4"/>
      <c r="D494" s="4"/>
      <c r="E494" s="4"/>
      <c r="F494" s="157" t="s">
        <v>93</v>
      </c>
      <c r="G494" s="98">
        <f>SUM(G484:G493)</f>
        <v>0</v>
      </c>
      <c r="H494" s="98">
        <f>SUM(H484:H493)</f>
        <v>0</v>
      </c>
      <c r="I494" s="98">
        <f>SUM(I484:I493)</f>
        <v>0</v>
      </c>
      <c r="J494" s="99">
        <f>SUM(J484:J493)</f>
        <v>0</v>
      </c>
    </row>
    <row r="495" spans="2:16" ht="13.5" thickTop="1">
      <c r="B495" s="38"/>
      <c r="C495" s="4"/>
      <c r="D495" s="4"/>
      <c r="E495" s="4"/>
      <c r="F495" s="157" t="s">
        <v>14</v>
      </c>
      <c r="G495" s="159" t="str">
        <f>IFERROR(IF(G494&gt;0,INDEX(LGletters,MATCH((G494),LGvalues,-1)),""),"Invalid")</f>
        <v/>
      </c>
      <c r="H495" s="159" t="str">
        <f>IFERROR(IF(H494&gt;0,INDEX(LGletters,MATCH((H494),LGvalues,-1)),""),"Invalid")</f>
        <v/>
      </c>
      <c r="I495" s="159" t="str">
        <f>IFERROR(IF(I494&gt;0,INDEX(LGletters,MATCH((I494),LGvalues,-1)),""),"Invalid")</f>
        <v/>
      </c>
      <c r="J495" s="56" t="str">
        <f>IFERROR(IF(J494&gt;0,INDEX(LGletters,MATCH((J494),LGvalues,-1)),""),"Invalid")</f>
        <v/>
      </c>
    </row>
    <row r="496" spans="2:16">
      <c r="B496" s="38"/>
      <c r="C496" s="4"/>
      <c r="D496" s="4"/>
      <c r="E496" s="4"/>
      <c r="F496" s="157" t="s">
        <v>23</v>
      </c>
      <c r="G496" s="155" t="str">
        <f>IFERROR(IF(G495="","",ROMAN(INDEX(Rindices, G483,FIND(UPPER(G495),"ABCDEF")))),"Invalid")</f>
        <v/>
      </c>
      <c r="H496" s="155" t="str">
        <f>IFERROR(IF(H495="","",ROMAN(INDEX(Rindices, H483,FIND(UPPER(H495),"ABCDEF")))),"Invalid")</f>
        <v/>
      </c>
      <c r="I496" s="155" t="str">
        <f>IFERROR(IF(I495="","",ROMAN(INDEX(Rindices, I483,FIND(UPPER(I495),"ABCDEF")))),"Invalid")</f>
        <v/>
      </c>
      <c r="J496" s="94" t="str">
        <f>IFERROR(IF(J495="","",ROMAN(INDEX(Rindices, J483,FIND(UPPER(J495),"ABCDEF")))),"Invalid")</f>
        <v/>
      </c>
    </row>
    <row r="497" spans="1:24" ht="13.5" thickBot="1">
      <c r="B497" s="40"/>
      <c r="C497" s="32"/>
      <c r="D497" s="32"/>
      <c r="E497" s="32"/>
      <c r="F497" s="41" t="s">
        <v>12</v>
      </c>
      <c r="G497" s="59" t="str">
        <f>IFERROR(CHOOSE(IFERROR(IF(G495="","",INDEX(Rindices, G483,FIND(UPPER(G495),"ABCDEF"))),"Invalid"),"Very Low","Low","Medium","High","Very High"),"")</f>
        <v/>
      </c>
      <c r="H497" s="59" t="str">
        <f>IFERROR(CHOOSE(IFERROR(IF(H495="","",INDEX(Rindices, H483,FIND(UPPER(H495),"ABCDEF"))),"Invalid"),"Very Low","Low","Medium","High","Very High"),"")</f>
        <v/>
      </c>
      <c r="I497" s="59" t="str">
        <f>IFERROR(CHOOSE(IFERROR(IF(I495="","",INDEX(Rindices, I483,FIND(UPPER(I495),"ABCDEF"))),"Invalid"),"Very Low","Low","Medium","High","Very High"),"")</f>
        <v/>
      </c>
      <c r="J497" s="60" t="str">
        <f>IFERROR(CHOOSE(IFERROR(IF(J495="","",INDEX(Rindices, J483,FIND(UPPER(J495),"ABCDEF"))),"Invalid"),"Very Low","Low","Medium","High","Very High"),"")</f>
        <v/>
      </c>
    </row>
    <row r="498" spans="1:24">
      <c r="B498" s="4"/>
      <c r="C498" s="4"/>
      <c r="D498" s="4"/>
      <c r="E498" s="4"/>
      <c r="F498" s="130"/>
      <c r="G498" s="134"/>
      <c r="H498" s="134"/>
      <c r="I498" s="134"/>
      <c r="J498" s="134"/>
    </row>
    <row r="499" spans="1:24">
      <c r="B499" s="4"/>
      <c r="C499" s="4"/>
      <c r="D499" s="4"/>
      <c r="E499" s="4"/>
      <c r="F499" s="130"/>
      <c r="G499" s="134"/>
      <c r="H499" s="134"/>
      <c r="I499" s="134"/>
      <c r="J499" s="134"/>
    </row>
    <row r="500" spans="1:24">
      <c r="A500" s="21"/>
      <c r="B500" s="50"/>
      <c r="C500" s="49"/>
      <c r="D500" s="49"/>
      <c r="E500" s="49"/>
      <c r="F500" s="49"/>
      <c r="G500" s="51"/>
      <c r="H500" s="51"/>
      <c r="I500" s="52"/>
      <c r="J500" s="53"/>
      <c r="K500" s="52"/>
      <c r="L500" s="52"/>
      <c r="M500" s="52"/>
      <c r="N500" s="51"/>
      <c r="O500" s="51"/>
      <c r="P500" s="51"/>
      <c r="Q500" s="54"/>
      <c r="R500" s="54"/>
      <c r="S500" s="54"/>
      <c r="T500" s="54"/>
    </row>
    <row r="501" spans="1:24">
      <c r="B501" s="66" t="s">
        <v>87</v>
      </c>
      <c r="C501" s="76" t="s">
        <v>147</v>
      </c>
      <c r="D501" s="62"/>
      <c r="E501" s="62"/>
      <c r="F501" s="44"/>
      <c r="K501" s="44"/>
      <c r="M501" s="66" t="s">
        <v>88</v>
      </c>
      <c r="N501" s="64"/>
      <c r="O501" s="67" t="s">
        <v>114</v>
      </c>
      <c r="P501" s="44"/>
    </row>
    <row r="502" spans="1:24">
      <c r="B502" s="66"/>
      <c r="C502" s="77" t="s">
        <v>129</v>
      </c>
      <c r="D502" s="77"/>
      <c r="E502" s="77"/>
      <c r="F502" s="77"/>
      <c r="G502" s="77"/>
      <c r="H502" s="77"/>
      <c r="I502" s="78"/>
      <c r="J502" s="79"/>
      <c r="K502" s="80"/>
      <c r="L502" s="77"/>
      <c r="M502" s="77"/>
      <c r="N502" s="77"/>
      <c r="O502" s="77"/>
      <c r="P502" s="77"/>
      <c r="Q502" s="131"/>
      <c r="R502" s="131"/>
      <c r="S502" s="131"/>
      <c r="T502" s="131"/>
    </row>
    <row r="503" spans="1:24">
      <c r="B503" s="66"/>
      <c r="C503" s="77" t="s">
        <v>135</v>
      </c>
      <c r="D503" s="77"/>
      <c r="E503" s="77"/>
      <c r="F503" s="77"/>
      <c r="G503" s="77"/>
      <c r="H503" s="77"/>
      <c r="I503" s="78"/>
      <c r="J503" s="79"/>
      <c r="K503" s="80"/>
      <c r="L503" s="77"/>
      <c r="M503" s="77"/>
      <c r="N503" s="77"/>
      <c r="O503" s="77"/>
      <c r="P503" s="77"/>
      <c r="Q503" s="131"/>
      <c r="R503" s="131"/>
      <c r="S503" s="131"/>
      <c r="T503" s="131"/>
    </row>
    <row r="504" spans="1:24">
      <c r="B504" s="66"/>
      <c r="C504" s="77" t="s">
        <v>136</v>
      </c>
      <c r="D504" s="77"/>
      <c r="E504" s="77"/>
      <c r="F504" s="77"/>
      <c r="G504" s="77"/>
      <c r="H504" s="77"/>
      <c r="I504" s="78"/>
      <c r="J504" s="79"/>
      <c r="K504" s="80"/>
      <c r="L504" s="77"/>
      <c r="M504" s="77"/>
      <c r="N504" s="77"/>
      <c r="O504" s="77"/>
      <c r="P504" s="77"/>
      <c r="Q504" s="131"/>
      <c r="R504" s="131"/>
      <c r="S504" s="131"/>
      <c r="T504" s="131"/>
    </row>
    <row r="505" spans="1:24" ht="13.5" thickBot="1">
      <c r="B505" s="66"/>
      <c r="C505" s="77" t="s">
        <v>137</v>
      </c>
      <c r="D505" s="77"/>
      <c r="E505" s="77"/>
      <c r="F505" s="77"/>
      <c r="G505" s="77"/>
      <c r="H505" s="77"/>
      <c r="I505" s="78"/>
      <c r="J505" s="79"/>
      <c r="K505" s="80"/>
      <c r="L505" s="77"/>
      <c r="M505" s="77"/>
      <c r="N505" s="77"/>
      <c r="O505" s="77"/>
      <c r="P505" s="77"/>
      <c r="Q505" s="131"/>
      <c r="R505" s="131"/>
      <c r="S505" s="131"/>
      <c r="T505" s="131"/>
    </row>
    <row r="506" spans="1:24">
      <c r="B506" s="66"/>
      <c r="C506" s="44"/>
      <c r="D506" s="44"/>
      <c r="E506" s="44"/>
      <c r="F506" s="44"/>
      <c r="G506" s="44"/>
      <c r="H506" s="181" t="s">
        <v>139</v>
      </c>
      <c r="I506" s="181"/>
      <c r="J506" s="120"/>
      <c r="K506" s="67"/>
      <c r="L506" s="44"/>
      <c r="M506" s="44"/>
      <c r="N506" s="44"/>
      <c r="O506" s="44"/>
      <c r="P506" s="44"/>
      <c r="Q506" s="182" t="s">
        <v>89</v>
      </c>
      <c r="R506" s="183"/>
      <c r="S506" s="183"/>
      <c r="T506" s="184"/>
    </row>
    <row r="507" spans="1:24" ht="38.25">
      <c r="B507" s="68" t="s">
        <v>92</v>
      </c>
      <c r="C507" s="69" t="s">
        <v>34</v>
      </c>
      <c r="D507" s="132" t="s">
        <v>50</v>
      </c>
      <c r="E507" s="132" t="s">
        <v>153</v>
      </c>
      <c r="F507" s="132" t="s">
        <v>49</v>
      </c>
      <c r="G507" s="132" t="s">
        <v>48</v>
      </c>
      <c r="H507" s="121" t="s">
        <v>182</v>
      </c>
      <c r="I507" s="132" t="s">
        <v>181</v>
      </c>
      <c r="J507" s="132" t="s">
        <v>73</v>
      </c>
      <c r="K507" s="132" t="s">
        <v>74</v>
      </c>
      <c r="L507" s="132" t="s">
        <v>80</v>
      </c>
      <c r="M507" s="132" t="s">
        <v>75</v>
      </c>
      <c r="N507" s="132" t="s">
        <v>79</v>
      </c>
      <c r="O507" s="132" t="s">
        <v>52</v>
      </c>
      <c r="P507" s="132" t="s">
        <v>81</v>
      </c>
      <c r="Q507" s="105" t="s">
        <v>157</v>
      </c>
      <c r="R507" s="132" t="s">
        <v>74</v>
      </c>
      <c r="S507" s="132" t="s">
        <v>75</v>
      </c>
      <c r="T507" s="46" t="s">
        <v>52</v>
      </c>
    </row>
    <row r="508" spans="1:24" ht="20.100000000000001" customHeight="1">
      <c r="B508" s="85"/>
      <c r="C508" s="81"/>
      <c r="D508" s="82"/>
      <c r="E508" s="104" t="b">
        <v>0</v>
      </c>
      <c r="F508" s="107"/>
      <c r="G508" s="84"/>
      <c r="H508" s="123" t="s">
        <v>180</v>
      </c>
      <c r="I508" s="62"/>
      <c r="J508" s="63"/>
      <c r="K508" s="19" t="str">
        <f t="shared" ref="K508:K534" si="45">IF($F508*J508&gt;0,$F508*J508,"--")</f>
        <v>--</v>
      </c>
      <c r="L508" s="134" t="str">
        <f>IF(K508&gt;0,IFERROR(MATCH(K508,R_11values,-1),""),"")</f>
        <v/>
      </c>
      <c r="M508" s="19" t="str">
        <f t="shared" ref="M508:M534" si="46">IF($G508*J508&gt;0,$G508*J508/1000,"--")</f>
        <v>--</v>
      </c>
      <c r="N508" s="134" t="str">
        <f xml:space="preserve"> IF(M508&gt;0, IFERROR(MATCH(M508,CO2values,-1),""),"")</f>
        <v/>
      </c>
      <c r="O508" s="106" t="str">
        <f t="shared" ref="O508:O534" si="47">IFERROR(((1000*J508)/(IF(ISNUMBER(I508),I508,CHOOSE(MATCH(H508,ATgroups,0),Acute1,Acute2,Acute3, Chronic1,Chronic2,Chronic3,Chronic4,Empty,"","")))),"--")</f>
        <v>--</v>
      </c>
      <c r="P508" s="134" t="str">
        <f xml:space="preserve"> IF(O508&gt;0, IFERROR(MATCH(O508,NVvalues,-1),""),"")</f>
        <v/>
      </c>
      <c r="Q508" s="70" t="b">
        <f t="shared" ref="Q508:Q534" si="48">OR(J508=0,NOT(E508),I508=0,AND(F508=0,G508=0))</f>
        <v>1</v>
      </c>
      <c r="R508" s="131" t="str">
        <f t="shared" ref="R508:R534" si="49">IF(Q508,IF(OR(L508&lt;P508,N508&lt;P508),K508,"---"),"Consider ")</f>
        <v>---</v>
      </c>
      <c r="S508" s="131" t="str">
        <f t="shared" ref="S508:S534" si="50">IF(Q508,IF(OR(L508&lt;P508,N508&lt;P508),M508,"---")," by ")</f>
        <v>---</v>
      </c>
      <c r="T508" s="65" t="str">
        <f t="shared" ref="T508:T534" si="51">IF(Q508,IF(AND(L508&gt;=P508,N508&gt;=P508),O508,"---"),"constituent ")</f>
        <v>--</v>
      </c>
      <c r="V508" s="36" t="s">
        <v>185</v>
      </c>
      <c r="W508" s="77"/>
    </row>
    <row r="509" spans="1:24" ht="20.100000000000001" customHeight="1">
      <c r="B509" s="86"/>
      <c r="C509" s="81"/>
      <c r="D509" s="87"/>
      <c r="E509" s="104" t="b">
        <v>0</v>
      </c>
      <c r="F509" s="108"/>
      <c r="G509" s="88"/>
      <c r="H509" s="123" t="s">
        <v>180</v>
      </c>
      <c r="I509" s="62"/>
      <c r="J509" s="89"/>
      <c r="K509" s="19" t="str">
        <f t="shared" si="45"/>
        <v>--</v>
      </c>
      <c r="L509" s="134"/>
      <c r="M509" s="19" t="str">
        <f t="shared" si="46"/>
        <v>--</v>
      </c>
      <c r="N509" s="134"/>
      <c r="O509" s="106" t="str">
        <f t="shared" si="47"/>
        <v>--</v>
      </c>
      <c r="P509" s="134"/>
      <c r="Q509" s="70" t="b">
        <f t="shared" si="48"/>
        <v>1</v>
      </c>
      <c r="R509" s="131" t="str">
        <f t="shared" si="49"/>
        <v>---</v>
      </c>
      <c r="S509" s="131" t="str">
        <f t="shared" si="50"/>
        <v>---</v>
      </c>
      <c r="T509" s="65" t="str">
        <f t="shared" si="51"/>
        <v>--</v>
      </c>
      <c r="W509" s="186" t="s">
        <v>186</v>
      </c>
    </row>
    <row r="510" spans="1:24" ht="20.100000000000001" customHeight="1">
      <c r="B510" s="86"/>
      <c r="C510" s="81"/>
      <c r="D510" s="87"/>
      <c r="E510" s="104" t="b">
        <v>0</v>
      </c>
      <c r="F510" s="108"/>
      <c r="G510" s="88"/>
      <c r="H510" s="123" t="s">
        <v>180</v>
      </c>
      <c r="I510" s="62"/>
      <c r="J510" s="89"/>
      <c r="K510" s="19" t="str">
        <f t="shared" si="45"/>
        <v>--</v>
      </c>
      <c r="L510" s="134"/>
      <c r="M510" s="19" t="str">
        <f t="shared" si="46"/>
        <v>--</v>
      </c>
      <c r="N510" s="134"/>
      <c r="O510" s="106" t="str">
        <f t="shared" si="47"/>
        <v>--</v>
      </c>
      <c r="P510" s="134"/>
      <c r="Q510" s="70" t="b">
        <f t="shared" si="48"/>
        <v>1</v>
      </c>
      <c r="R510" s="131" t="str">
        <f t="shared" si="49"/>
        <v>---</v>
      </c>
      <c r="S510" s="131" t="str">
        <f t="shared" si="50"/>
        <v>---</v>
      </c>
      <c r="T510" s="65" t="str">
        <f t="shared" si="51"/>
        <v>--</v>
      </c>
      <c r="V510" t="s">
        <v>184</v>
      </c>
      <c r="W510" s="186"/>
      <c r="X510" s="133" t="s">
        <v>187</v>
      </c>
    </row>
    <row r="511" spans="1:24" ht="20.100000000000001" customHeight="1">
      <c r="B511" s="86"/>
      <c r="C511" s="81"/>
      <c r="D511" s="87"/>
      <c r="E511" s="104" t="b">
        <v>0</v>
      </c>
      <c r="F511" s="108"/>
      <c r="G511" s="88"/>
      <c r="H511" s="123" t="s">
        <v>180</v>
      </c>
      <c r="I511" s="62"/>
      <c r="J511" s="89"/>
      <c r="K511" s="19" t="str">
        <f t="shared" si="45"/>
        <v>--</v>
      </c>
      <c r="L511" s="134"/>
      <c r="M511" s="19" t="str">
        <f t="shared" si="46"/>
        <v>--</v>
      </c>
      <c r="N511" s="134"/>
      <c r="O511" s="106" t="str">
        <f t="shared" si="47"/>
        <v>--</v>
      </c>
      <c r="P511" s="134"/>
      <c r="Q511" s="70" t="b">
        <f t="shared" si="48"/>
        <v>1</v>
      </c>
      <c r="R511" s="131" t="str">
        <f t="shared" si="49"/>
        <v>---</v>
      </c>
      <c r="S511" s="131" t="str">
        <f t="shared" si="50"/>
        <v>---</v>
      </c>
      <c r="T511" s="65" t="str">
        <f t="shared" si="51"/>
        <v>--</v>
      </c>
      <c r="V511" s="77"/>
      <c r="W511" s="124"/>
      <c r="X511">
        <f>W508*W511</f>
        <v>0</v>
      </c>
    </row>
    <row r="512" spans="1:24" ht="20.100000000000001" customHeight="1">
      <c r="B512" s="86"/>
      <c r="C512" s="81"/>
      <c r="D512" s="87"/>
      <c r="E512" s="104" t="b">
        <v>0</v>
      </c>
      <c r="F512" s="108"/>
      <c r="G512" s="88"/>
      <c r="H512" s="123" t="s">
        <v>180</v>
      </c>
      <c r="I512" s="62"/>
      <c r="J512" s="89"/>
      <c r="K512" s="19" t="str">
        <f t="shared" si="45"/>
        <v>--</v>
      </c>
      <c r="L512" s="134"/>
      <c r="M512" s="19" t="str">
        <f t="shared" si="46"/>
        <v>--</v>
      </c>
      <c r="N512" s="134"/>
      <c r="O512" s="106" t="str">
        <f t="shared" si="47"/>
        <v>--</v>
      </c>
      <c r="P512" s="134"/>
      <c r="Q512" s="70" t="b">
        <f t="shared" si="48"/>
        <v>1</v>
      </c>
      <c r="R512" s="131" t="str">
        <f t="shared" si="49"/>
        <v>---</v>
      </c>
      <c r="S512" s="131" t="str">
        <f t="shared" si="50"/>
        <v>---</v>
      </c>
      <c r="T512" s="65" t="str">
        <f t="shared" si="51"/>
        <v>--</v>
      </c>
      <c r="V512" s="77"/>
      <c r="W512" s="124"/>
      <c r="X512">
        <f>W508*W512</f>
        <v>0</v>
      </c>
    </row>
    <row r="513" spans="2:24" ht="20.100000000000001" customHeight="1">
      <c r="B513" s="86"/>
      <c r="C513" s="81"/>
      <c r="D513" s="87"/>
      <c r="E513" s="104" t="b">
        <v>0</v>
      </c>
      <c r="F513" s="108"/>
      <c r="G513" s="88"/>
      <c r="H513" s="123" t="s">
        <v>180</v>
      </c>
      <c r="I513" s="62"/>
      <c r="J513" s="89"/>
      <c r="K513" s="19" t="str">
        <f t="shared" si="45"/>
        <v>--</v>
      </c>
      <c r="L513" s="134"/>
      <c r="M513" s="19" t="str">
        <f t="shared" si="46"/>
        <v>--</v>
      </c>
      <c r="N513" s="134"/>
      <c r="O513" s="106" t="str">
        <f t="shared" si="47"/>
        <v>--</v>
      </c>
      <c r="P513" s="134"/>
      <c r="Q513" s="70" t="b">
        <f t="shared" si="48"/>
        <v>1</v>
      </c>
      <c r="R513" s="131" t="str">
        <f t="shared" si="49"/>
        <v>---</v>
      </c>
      <c r="S513" s="131" t="str">
        <f t="shared" si="50"/>
        <v>---</v>
      </c>
      <c r="T513" s="65" t="str">
        <f t="shared" si="51"/>
        <v>--</v>
      </c>
      <c r="V513" s="77"/>
      <c r="W513" s="124"/>
      <c r="X513">
        <f>W508*W513</f>
        <v>0</v>
      </c>
    </row>
    <row r="514" spans="2:24" ht="20.100000000000001" customHeight="1">
      <c r="B514" s="86"/>
      <c r="C514" s="81"/>
      <c r="D514" s="87"/>
      <c r="E514" s="104" t="b">
        <v>0</v>
      </c>
      <c r="F514" s="108"/>
      <c r="G514" s="88"/>
      <c r="H514" s="123" t="s">
        <v>180</v>
      </c>
      <c r="I514" s="62"/>
      <c r="J514" s="89"/>
      <c r="K514" s="19" t="str">
        <f t="shared" si="45"/>
        <v>--</v>
      </c>
      <c r="L514" s="134"/>
      <c r="M514" s="19" t="str">
        <f t="shared" si="46"/>
        <v>--</v>
      </c>
      <c r="N514" s="134"/>
      <c r="O514" s="106" t="str">
        <f t="shared" si="47"/>
        <v>--</v>
      </c>
      <c r="P514" s="134"/>
      <c r="Q514" s="70" t="b">
        <f t="shared" si="48"/>
        <v>1</v>
      </c>
      <c r="R514" s="131" t="str">
        <f t="shared" si="49"/>
        <v>---</v>
      </c>
      <c r="S514" s="131" t="str">
        <f t="shared" si="50"/>
        <v>---</v>
      </c>
      <c r="T514" s="65" t="str">
        <f t="shared" si="51"/>
        <v>--</v>
      </c>
      <c r="V514" s="77"/>
      <c r="W514" s="77"/>
      <c r="X514">
        <f>W508*W514</f>
        <v>0</v>
      </c>
    </row>
    <row r="515" spans="2:24" ht="20.100000000000001" customHeight="1">
      <c r="B515" s="86"/>
      <c r="C515" s="81"/>
      <c r="D515" s="87"/>
      <c r="E515" s="104" t="b">
        <v>0</v>
      </c>
      <c r="F515" s="108"/>
      <c r="G515" s="88"/>
      <c r="H515" s="123" t="s">
        <v>180</v>
      </c>
      <c r="I515" s="62"/>
      <c r="J515" s="89"/>
      <c r="K515" s="19" t="str">
        <f t="shared" si="45"/>
        <v>--</v>
      </c>
      <c r="L515" s="134"/>
      <c r="M515" s="19" t="str">
        <f t="shared" si="46"/>
        <v>--</v>
      </c>
      <c r="N515" s="134"/>
      <c r="O515" s="106" t="str">
        <f t="shared" si="47"/>
        <v>--</v>
      </c>
      <c r="P515" s="134"/>
      <c r="Q515" s="70" t="b">
        <f t="shared" si="48"/>
        <v>1</v>
      </c>
      <c r="R515" s="131" t="str">
        <f t="shared" si="49"/>
        <v>---</v>
      </c>
      <c r="S515" s="131" t="str">
        <f t="shared" si="50"/>
        <v>---</v>
      </c>
      <c r="T515" s="65" t="str">
        <f t="shared" si="51"/>
        <v>--</v>
      </c>
      <c r="V515" s="77"/>
      <c r="W515" s="77"/>
      <c r="X515">
        <f>W508*W515</f>
        <v>0</v>
      </c>
    </row>
    <row r="516" spans="2:24" ht="20.100000000000001" customHeight="1">
      <c r="B516" s="86"/>
      <c r="C516" s="81"/>
      <c r="D516" s="87"/>
      <c r="E516" s="104" t="b">
        <v>0</v>
      </c>
      <c r="F516" s="108"/>
      <c r="G516" s="88"/>
      <c r="H516" s="123" t="s">
        <v>180</v>
      </c>
      <c r="I516" s="62"/>
      <c r="J516" s="89"/>
      <c r="K516" s="19" t="str">
        <f t="shared" si="45"/>
        <v>--</v>
      </c>
      <c r="L516" s="134"/>
      <c r="M516" s="19" t="str">
        <f t="shared" si="46"/>
        <v>--</v>
      </c>
      <c r="N516" s="134"/>
      <c r="O516" s="106" t="str">
        <f t="shared" si="47"/>
        <v>--</v>
      </c>
      <c r="P516" s="134"/>
      <c r="Q516" s="70" t="b">
        <f t="shared" si="48"/>
        <v>1</v>
      </c>
      <c r="R516" s="131" t="str">
        <f t="shared" si="49"/>
        <v>---</v>
      </c>
      <c r="S516" s="131" t="str">
        <f t="shared" si="50"/>
        <v>---</v>
      </c>
      <c r="T516" s="65" t="str">
        <f t="shared" si="51"/>
        <v>--</v>
      </c>
      <c r="V516" s="77"/>
      <c r="W516" s="77"/>
      <c r="X516">
        <f>W508*W516</f>
        <v>0</v>
      </c>
    </row>
    <row r="517" spans="2:24" ht="20.100000000000001" customHeight="1">
      <c r="B517" s="86"/>
      <c r="C517" s="81"/>
      <c r="D517" s="87"/>
      <c r="E517" s="104" t="b">
        <v>0</v>
      </c>
      <c r="F517" s="108"/>
      <c r="G517" s="88"/>
      <c r="H517" s="123" t="s">
        <v>180</v>
      </c>
      <c r="I517" s="62"/>
      <c r="J517" s="89"/>
      <c r="K517" s="19" t="str">
        <f t="shared" si="45"/>
        <v>--</v>
      </c>
      <c r="L517" s="134"/>
      <c r="M517" s="19" t="str">
        <f t="shared" si="46"/>
        <v>--</v>
      </c>
      <c r="N517" s="134"/>
      <c r="O517" s="106" t="str">
        <f t="shared" si="47"/>
        <v>--</v>
      </c>
      <c r="P517" s="134"/>
      <c r="Q517" s="70" t="b">
        <f t="shared" si="48"/>
        <v>1</v>
      </c>
      <c r="R517" s="131" t="str">
        <f t="shared" si="49"/>
        <v>---</v>
      </c>
      <c r="S517" s="131" t="str">
        <f t="shared" si="50"/>
        <v>---</v>
      </c>
      <c r="T517" s="65" t="str">
        <f t="shared" si="51"/>
        <v>--</v>
      </c>
      <c r="V517" s="77"/>
      <c r="W517" s="77"/>
      <c r="X517">
        <f>W508*W517</f>
        <v>0</v>
      </c>
    </row>
    <row r="518" spans="2:24" ht="20.100000000000001" customHeight="1">
      <c r="B518" s="86"/>
      <c r="C518" s="81"/>
      <c r="D518" s="87"/>
      <c r="E518" s="104" t="b">
        <v>0</v>
      </c>
      <c r="F518" s="108"/>
      <c r="G518" s="88"/>
      <c r="H518" s="123" t="s">
        <v>180</v>
      </c>
      <c r="I518" s="62"/>
      <c r="J518" s="89"/>
      <c r="K518" s="19" t="str">
        <f t="shared" si="45"/>
        <v>--</v>
      </c>
      <c r="L518" s="134"/>
      <c r="M518" s="19" t="str">
        <f t="shared" si="46"/>
        <v>--</v>
      </c>
      <c r="N518" s="134"/>
      <c r="O518" s="106" t="str">
        <f t="shared" si="47"/>
        <v>--</v>
      </c>
      <c r="P518" s="134"/>
      <c r="Q518" s="70" t="b">
        <f t="shared" si="48"/>
        <v>1</v>
      </c>
      <c r="R518" s="131" t="str">
        <f t="shared" si="49"/>
        <v>---</v>
      </c>
      <c r="S518" s="131" t="str">
        <f t="shared" si="50"/>
        <v>---</v>
      </c>
      <c r="T518" s="65" t="str">
        <f t="shared" si="51"/>
        <v>--</v>
      </c>
      <c r="V518" s="77"/>
      <c r="W518" s="77"/>
      <c r="X518">
        <f>W508*W518</f>
        <v>0</v>
      </c>
    </row>
    <row r="519" spans="2:24" ht="20.100000000000001" customHeight="1">
      <c r="B519" s="86"/>
      <c r="C519" s="81"/>
      <c r="D519" s="87"/>
      <c r="E519" s="104" t="b">
        <v>0</v>
      </c>
      <c r="F519" s="108"/>
      <c r="G519" s="88"/>
      <c r="H519" s="123" t="s">
        <v>180</v>
      </c>
      <c r="I519" s="62"/>
      <c r="J519" s="89"/>
      <c r="K519" s="19" t="str">
        <f t="shared" si="45"/>
        <v>--</v>
      </c>
      <c r="L519" s="134"/>
      <c r="M519" s="19" t="str">
        <f t="shared" si="46"/>
        <v>--</v>
      </c>
      <c r="N519" s="134"/>
      <c r="O519" s="106" t="str">
        <f t="shared" si="47"/>
        <v>--</v>
      </c>
      <c r="P519" s="134"/>
      <c r="Q519" s="70" t="b">
        <f t="shared" si="48"/>
        <v>1</v>
      </c>
      <c r="R519" s="131" t="str">
        <f t="shared" si="49"/>
        <v>---</v>
      </c>
      <c r="S519" s="131" t="str">
        <f t="shared" si="50"/>
        <v>---</v>
      </c>
      <c r="T519" s="65" t="str">
        <f t="shared" si="51"/>
        <v>--</v>
      </c>
      <c r="V519" s="77"/>
      <c r="W519" s="77"/>
      <c r="X519">
        <f>W508*W519</f>
        <v>0</v>
      </c>
    </row>
    <row r="520" spans="2:24" ht="20.100000000000001" customHeight="1" thickBot="1">
      <c r="B520" s="86"/>
      <c r="C520" s="81"/>
      <c r="D520" s="87"/>
      <c r="E520" s="104" t="b">
        <v>0</v>
      </c>
      <c r="F520" s="108"/>
      <c r="G520" s="88"/>
      <c r="H520" s="123" t="s">
        <v>180</v>
      </c>
      <c r="I520" s="62"/>
      <c r="J520" s="89"/>
      <c r="K520" s="19" t="str">
        <f t="shared" si="45"/>
        <v>--</v>
      </c>
      <c r="L520" s="134"/>
      <c r="M520" s="19" t="str">
        <f t="shared" si="46"/>
        <v>--</v>
      </c>
      <c r="N520" s="134"/>
      <c r="O520" s="106" t="str">
        <f t="shared" si="47"/>
        <v>--</v>
      </c>
      <c r="P520" s="134"/>
      <c r="Q520" s="70" t="b">
        <f t="shared" si="48"/>
        <v>1</v>
      </c>
      <c r="R520" s="131" t="str">
        <f t="shared" si="49"/>
        <v>---</v>
      </c>
      <c r="S520" s="131" t="str">
        <f t="shared" si="50"/>
        <v>---</v>
      </c>
      <c r="T520" s="65" t="str">
        <f t="shared" si="51"/>
        <v>--</v>
      </c>
      <c r="V520" t="s">
        <v>188</v>
      </c>
      <c r="W520" s="125">
        <f>SUM(W511:W519)</f>
        <v>0</v>
      </c>
      <c r="X520" s="126">
        <f>SUM(X511:X519)</f>
        <v>0</v>
      </c>
    </row>
    <row r="521" spans="2:24" ht="20.100000000000001" customHeight="1" thickTop="1">
      <c r="B521" s="86"/>
      <c r="C521" s="81"/>
      <c r="D521" s="87"/>
      <c r="E521" s="104" t="b">
        <v>0</v>
      </c>
      <c r="F521" s="108"/>
      <c r="G521" s="88"/>
      <c r="H521" s="123" t="s">
        <v>180</v>
      </c>
      <c r="I521" s="62"/>
      <c r="J521" s="89"/>
      <c r="K521" s="19" t="str">
        <f t="shared" si="45"/>
        <v>--</v>
      </c>
      <c r="L521" s="134"/>
      <c r="M521" s="19" t="str">
        <f t="shared" si="46"/>
        <v>--</v>
      </c>
      <c r="N521" s="134"/>
      <c r="O521" s="106" t="str">
        <f t="shared" si="47"/>
        <v>--</v>
      </c>
      <c r="P521" s="134"/>
      <c r="Q521" s="70" t="b">
        <f t="shared" si="48"/>
        <v>1</v>
      </c>
      <c r="R521" s="131" t="str">
        <f t="shared" si="49"/>
        <v>---</v>
      </c>
      <c r="S521" s="131" t="str">
        <f t="shared" si="50"/>
        <v>---</v>
      </c>
      <c r="T521" s="65" t="str">
        <f t="shared" si="51"/>
        <v>--</v>
      </c>
    </row>
    <row r="522" spans="2:24" ht="20.100000000000001" customHeight="1">
      <c r="B522" s="86"/>
      <c r="C522" s="81"/>
      <c r="D522" s="87"/>
      <c r="E522" s="104" t="b">
        <v>0</v>
      </c>
      <c r="F522" s="108"/>
      <c r="G522" s="88"/>
      <c r="H522" s="123" t="s">
        <v>180</v>
      </c>
      <c r="I522" s="62"/>
      <c r="J522" s="89"/>
      <c r="K522" s="19" t="str">
        <f t="shared" si="45"/>
        <v>--</v>
      </c>
      <c r="L522" s="134"/>
      <c r="M522" s="19" t="str">
        <f t="shared" si="46"/>
        <v>--</v>
      </c>
      <c r="N522" s="134"/>
      <c r="O522" s="106" t="str">
        <f t="shared" si="47"/>
        <v>--</v>
      </c>
      <c r="P522" s="134"/>
      <c r="Q522" s="70" t="b">
        <f t="shared" si="48"/>
        <v>1</v>
      </c>
      <c r="R522" s="131" t="str">
        <f t="shared" si="49"/>
        <v>---</v>
      </c>
      <c r="S522" s="131" t="str">
        <f t="shared" si="50"/>
        <v>---</v>
      </c>
      <c r="T522" s="65" t="str">
        <f t="shared" si="51"/>
        <v>--</v>
      </c>
    </row>
    <row r="523" spans="2:24" ht="20.100000000000001" customHeight="1">
      <c r="B523" s="86"/>
      <c r="C523" s="81"/>
      <c r="D523" s="87"/>
      <c r="E523" s="104" t="b">
        <v>0</v>
      </c>
      <c r="F523" s="108"/>
      <c r="G523" s="88"/>
      <c r="H523" s="123" t="s">
        <v>180</v>
      </c>
      <c r="I523" s="62"/>
      <c r="J523" s="89"/>
      <c r="K523" s="19" t="str">
        <f t="shared" si="45"/>
        <v>--</v>
      </c>
      <c r="L523" s="134"/>
      <c r="M523" s="19" t="str">
        <f t="shared" si="46"/>
        <v>--</v>
      </c>
      <c r="N523" s="134"/>
      <c r="O523" s="106" t="str">
        <f t="shared" si="47"/>
        <v>--</v>
      </c>
      <c r="P523" s="134"/>
      <c r="Q523" s="70" t="b">
        <f t="shared" si="48"/>
        <v>1</v>
      </c>
      <c r="R523" s="131" t="str">
        <f t="shared" si="49"/>
        <v>---</v>
      </c>
      <c r="S523" s="131" t="str">
        <f t="shared" si="50"/>
        <v>---</v>
      </c>
      <c r="T523" s="65" t="str">
        <f t="shared" si="51"/>
        <v>--</v>
      </c>
    </row>
    <row r="524" spans="2:24" ht="20.100000000000001" customHeight="1">
      <c r="B524" s="86"/>
      <c r="C524" s="81"/>
      <c r="D524" s="87"/>
      <c r="E524" s="104" t="b">
        <v>0</v>
      </c>
      <c r="F524" s="108"/>
      <c r="G524" s="88"/>
      <c r="H524" s="123" t="s">
        <v>180</v>
      </c>
      <c r="I524" s="62"/>
      <c r="J524" s="89"/>
      <c r="K524" s="19" t="str">
        <f t="shared" si="45"/>
        <v>--</v>
      </c>
      <c r="L524" s="134"/>
      <c r="M524" s="19" t="str">
        <f t="shared" si="46"/>
        <v>--</v>
      </c>
      <c r="N524" s="134"/>
      <c r="O524" s="106" t="str">
        <f t="shared" si="47"/>
        <v>--</v>
      </c>
      <c r="P524" s="134"/>
      <c r="Q524" s="70" t="b">
        <f t="shared" si="48"/>
        <v>1</v>
      </c>
      <c r="R524" s="131" t="str">
        <f t="shared" si="49"/>
        <v>---</v>
      </c>
      <c r="S524" s="131" t="str">
        <f t="shared" si="50"/>
        <v>---</v>
      </c>
      <c r="T524" s="65" t="str">
        <f t="shared" si="51"/>
        <v>--</v>
      </c>
    </row>
    <row r="525" spans="2:24" ht="20.100000000000001" customHeight="1">
      <c r="B525" s="86"/>
      <c r="C525" s="81"/>
      <c r="D525" s="87"/>
      <c r="E525" s="104" t="b">
        <v>0</v>
      </c>
      <c r="F525" s="108"/>
      <c r="G525" s="88"/>
      <c r="H525" s="123" t="s">
        <v>180</v>
      </c>
      <c r="I525" s="62"/>
      <c r="J525" s="89"/>
      <c r="K525" s="19" t="str">
        <f t="shared" si="45"/>
        <v>--</v>
      </c>
      <c r="L525" s="134"/>
      <c r="M525" s="19" t="str">
        <f t="shared" si="46"/>
        <v>--</v>
      </c>
      <c r="N525" s="134"/>
      <c r="O525" s="106" t="str">
        <f t="shared" si="47"/>
        <v>--</v>
      </c>
      <c r="P525" s="134"/>
      <c r="Q525" s="70" t="b">
        <f t="shared" si="48"/>
        <v>1</v>
      </c>
      <c r="R525" s="131" t="str">
        <f t="shared" si="49"/>
        <v>---</v>
      </c>
      <c r="S525" s="131" t="str">
        <f t="shared" si="50"/>
        <v>---</v>
      </c>
      <c r="T525" s="65" t="str">
        <f t="shared" si="51"/>
        <v>--</v>
      </c>
    </row>
    <row r="526" spans="2:24" ht="20.100000000000001" customHeight="1">
      <c r="B526" s="86"/>
      <c r="C526" s="81"/>
      <c r="D526" s="87"/>
      <c r="E526" s="104" t="b">
        <v>0</v>
      </c>
      <c r="F526" s="108"/>
      <c r="G526" s="88"/>
      <c r="H526" s="123" t="s">
        <v>180</v>
      </c>
      <c r="I526" s="62"/>
      <c r="J526" s="89"/>
      <c r="K526" s="19" t="str">
        <f t="shared" si="45"/>
        <v>--</v>
      </c>
      <c r="L526" s="134"/>
      <c r="M526" s="19" t="str">
        <f t="shared" si="46"/>
        <v>--</v>
      </c>
      <c r="N526" s="134"/>
      <c r="O526" s="106" t="str">
        <f t="shared" si="47"/>
        <v>--</v>
      </c>
      <c r="P526" s="134"/>
      <c r="Q526" s="70" t="b">
        <f t="shared" si="48"/>
        <v>1</v>
      </c>
      <c r="R526" s="131" t="str">
        <f t="shared" si="49"/>
        <v>---</v>
      </c>
      <c r="S526" s="131" t="str">
        <f t="shared" si="50"/>
        <v>---</v>
      </c>
      <c r="T526" s="65" t="str">
        <f t="shared" si="51"/>
        <v>--</v>
      </c>
    </row>
    <row r="527" spans="2:24" ht="20.100000000000001" customHeight="1">
      <c r="B527" s="86"/>
      <c r="C527" s="81"/>
      <c r="D527" s="87"/>
      <c r="E527" s="104" t="b">
        <v>0</v>
      </c>
      <c r="F527" s="108"/>
      <c r="G527" s="88"/>
      <c r="H527" s="123" t="s">
        <v>180</v>
      </c>
      <c r="I527" s="62"/>
      <c r="J527" s="89"/>
      <c r="K527" s="19" t="str">
        <f t="shared" si="45"/>
        <v>--</v>
      </c>
      <c r="L527" s="134"/>
      <c r="M527" s="19" t="str">
        <f t="shared" si="46"/>
        <v>--</v>
      </c>
      <c r="N527" s="134"/>
      <c r="O527" s="106" t="str">
        <f t="shared" si="47"/>
        <v>--</v>
      </c>
      <c r="P527" s="134"/>
      <c r="Q527" s="70" t="b">
        <f t="shared" si="48"/>
        <v>1</v>
      </c>
      <c r="R527" s="131" t="str">
        <f t="shared" si="49"/>
        <v>---</v>
      </c>
      <c r="S527" s="131" t="str">
        <f t="shared" si="50"/>
        <v>---</v>
      </c>
      <c r="T527" s="65" t="str">
        <f t="shared" si="51"/>
        <v>--</v>
      </c>
    </row>
    <row r="528" spans="2:24" ht="20.100000000000001" customHeight="1">
      <c r="B528" s="86"/>
      <c r="C528" s="81"/>
      <c r="D528" s="87"/>
      <c r="E528" s="104" t="b">
        <v>0</v>
      </c>
      <c r="F528" s="108"/>
      <c r="G528" s="88"/>
      <c r="H528" s="123" t="s">
        <v>180</v>
      </c>
      <c r="I528" s="62"/>
      <c r="J528" s="89"/>
      <c r="K528" s="19" t="str">
        <f t="shared" si="45"/>
        <v>--</v>
      </c>
      <c r="L528" s="134"/>
      <c r="M528" s="19" t="str">
        <f t="shared" si="46"/>
        <v>--</v>
      </c>
      <c r="N528" s="134"/>
      <c r="O528" s="106" t="str">
        <f t="shared" si="47"/>
        <v>--</v>
      </c>
      <c r="P528" s="134"/>
      <c r="Q528" s="70" t="b">
        <f t="shared" si="48"/>
        <v>1</v>
      </c>
      <c r="R528" s="131" t="str">
        <f t="shared" si="49"/>
        <v>---</v>
      </c>
      <c r="S528" s="131" t="str">
        <f t="shared" si="50"/>
        <v>---</v>
      </c>
      <c r="T528" s="65" t="str">
        <f t="shared" si="51"/>
        <v>--</v>
      </c>
    </row>
    <row r="529" spans="1:20" ht="20.100000000000001" customHeight="1">
      <c r="B529" s="86"/>
      <c r="C529" s="81"/>
      <c r="D529" s="87"/>
      <c r="E529" s="104" t="b">
        <v>0</v>
      </c>
      <c r="F529" s="108"/>
      <c r="G529" s="88"/>
      <c r="H529" s="123" t="s">
        <v>180</v>
      </c>
      <c r="I529" s="62"/>
      <c r="J529" s="89"/>
      <c r="K529" s="19" t="str">
        <f t="shared" si="45"/>
        <v>--</v>
      </c>
      <c r="L529" s="134"/>
      <c r="M529" s="19" t="str">
        <f t="shared" si="46"/>
        <v>--</v>
      </c>
      <c r="N529" s="134"/>
      <c r="O529" s="106" t="str">
        <f t="shared" si="47"/>
        <v>--</v>
      </c>
      <c r="P529" s="134"/>
      <c r="Q529" s="70" t="b">
        <f t="shared" si="48"/>
        <v>1</v>
      </c>
      <c r="R529" s="131" t="str">
        <f t="shared" si="49"/>
        <v>---</v>
      </c>
      <c r="S529" s="131" t="str">
        <f t="shared" si="50"/>
        <v>---</v>
      </c>
      <c r="T529" s="65" t="str">
        <f t="shared" si="51"/>
        <v>--</v>
      </c>
    </row>
    <row r="530" spans="1:20" ht="20.100000000000001" customHeight="1">
      <c r="B530" s="86"/>
      <c r="C530" s="81"/>
      <c r="D530" s="87"/>
      <c r="E530" s="104" t="b">
        <v>0</v>
      </c>
      <c r="F530" s="108"/>
      <c r="G530" s="88"/>
      <c r="H530" s="123" t="s">
        <v>180</v>
      </c>
      <c r="I530" s="62"/>
      <c r="J530" s="89"/>
      <c r="K530" s="19" t="str">
        <f t="shared" si="45"/>
        <v>--</v>
      </c>
      <c r="L530" s="134"/>
      <c r="M530" s="19" t="str">
        <f t="shared" si="46"/>
        <v>--</v>
      </c>
      <c r="N530" s="134"/>
      <c r="O530" s="106" t="str">
        <f t="shared" si="47"/>
        <v>--</v>
      </c>
      <c r="P530" s="134"/>
      <c r="Q530" s="70" t="b">
        <f t="shared" si="48"/>
        <v>1</v>
      </c>
      <c r="R530" s="131" t="str">
        <f t="shared" si="49"/>
        <v>---</v>
      </c>
      <c r="S530" s="131" t="str">
        <f t="shared" si="50"/>
        <v>---</v>
      </c>
      <c r="T530" s="65" t="str">
        <f t="shared" si="51"/>
        <v>--</v>
      </c>
    </row>
    <row r="531" spans="1:20" ht="20.100000000000001" customHeight="1">
      <c r="B531" s="86"/>
      <c r="C531" s="81"/>
      <c r="D531" s="87"/>
      <c r="E531" s="104" t="b">
        <v>0</v>
      </c>
      <c r="F531" s="108"/>
      <c r="G531" s="88"/>
      <c r="H531" s="123" t="s">
        <v>180</v>
      </c>
      <c r="I531" s="62"/>
      <c r="J531" s="89"/>
      <c r="K531" s="19" t="str">
        <f t="shared" si="45"/>
        <v>--</v>
      </c>
      <c r="L531" s="134"/>
      <c r="M531" s="19" t="str">
        <f t="shared" si="46"/>
        <v>--</v>
      </c>
      <c r="N531" s="134"/>
      <c r="O531" s="106" t="str">
        <f t="shared" si="47"/>
        <v>--</v>
      </c>
      <c r="P531" s="134"/>
      <c r="Q531" s="70" t="b">
        <f t="shared" si="48"/>
        <v>1</v>
      </c>
      <c r="R531" s="131" t="str">
        <f t="shared" si="49"/>
        <v>---</v>
      </c>
      <c r="S531" s="131" t="str">
        <f t="shared" si="50"/>
        <v>---</v>
      </c>
      <c r="T531" s="65" t="str">
        <f t="shared" si="51"/>
        <v>--</v>
      </c>
    </row>
    <row r="532" spans="1:20" ht="20.100000000000001" customHeight="1">
      <c r="B532" s="86"/>
      <c r="C532" s="81"/>
      <c r="D532" s="87"/>
      <c r="E532" s="104" t="b">
        <v>0</v>
      </c>
      <c r="F532" s="108"/>
      <c r="G532" s="88"/>
      <c r="H532" s="123" t="s">
        <v>180</v>
      </c>
      <c r="I532" s="62"/>
      <c r="J532" s="89"/>
      <c r="K532" s="19" t="str">
        <f t="shared" si="45"/>
        <v>--</v>
      </c>
      <c r="L532" s="134"/>
      <c r="M532" s="19" t="str">
        <f t="shared" si="46"/>
        <v>--</v>
      </c>
      <c r="N532" s="134"/>
      <c r="O532" s="106" t="str">
        <f t="shared" si="47"/>
        <v>--</v>
      </c>
      <c r="P532" s="134"/>
      <c r="Q532" s="70" t="b">
        <f t="shared" si="48"/>
        <v>1</v>
      </c>
      <c r="R532" s="131" t="str">
        <f t="shared" si="49"/>
        <v>---</v>
      </c>
      <c r="S532" s="131" t="str">
        <f t="shared" si="50"/>
        <v>---</v>
      </c>
      <c r="T532" s="65" t="str">
        <f t="shared" si="51"/>
        <v>--</v>
      </c>
    </row>
    <row r="533" spans="1:20" ht="20.100000000000001" customHeight="1">
      <c r="B533" s="85"/>
      <c r="C533" s="81"/>
      <c r="D533" s="83"/>
      <c r="E533" s="104" t="b">
        <v>0</v>
      </c>
      <c r="F533" s="109"/>
      <c r="G533" s="89"/>
      <c r="H533" s="123" t="s">
        <v>180</v>
      </c>
      <c r="I533" s="62"/>
      <c r="J533" s="89"/>
      <c r="K533" s="19" t="str">
        <f t="shared" si="45"/>
        <v>--</v>
      </c>
      <c r="L533" s="134" t="str">
        <f>IF(K533&gt;0,IFERROR(MATCH(K533,R_11values,-1),""),"")</f>
        <v/>
      </c>
      <c r="M533" s="19" t="str">
        <f t="shared" si="46"/>
        <v>--</v>
      </c>
      <c r="N533" s="134" t="str">
        <f xml:space="preserve"> IF(M533&gt;0, IFERROR(MATCH(M533,CO2values,-1),""),"")</f>
        <v/>
      </c>
      <c r="O533" s="106" t="str">
        <f t="shared" si="47"/>
        <v>--</v>
      </c>
      <c r="P533" s="134" t="str">
        <f xml:space="preserve"> IF(O533&gt;0, IFERROR(MATCH(O533,NVvalues,-1),""),"")</f>
        <v/>
      </c>
      <c r="Q533" s="70" t="b">
        <f t="shared" si="48"/>
        <v>1</v>
      </c>
      <c r="R533" s="131" t="str">
        <f t="shared" si="49"/>
        <v>---</v>
      </c>
      <c r="S533" s="131" t="str">
        <f t="shared" si="50"/>
        <v>---</v>
      </c>
      <c r="T533" s="65" t="str">
        <f t="shared" si="51"/>
        <v>--</v>
      </c>
    </row>
    <row r="534" spans="1:20" ht="20.100000000000001" customHeight="1" thickBot="1">
      <c r="B534" s="86"/>
      <c r="C534" s="81"/>
      <c r="D534" s="83"/>
      <c r="E534" s="104" t="b">
        <v>0</v>
      </c>
      <c r="F534" s="107"/>
      <c r="G534" s="90"/>
      <c r="H534" s="123" t="s">
        <v>180</v>
      </c>
      <c r="I534" s="62"/>
      <c r="J534" s="89"/>
      <c r="K534" s="19" t="str">
        <f t="shared" si="45"/>
        <v>--</v>
      </c>
      <c r="L534" s="134" t="str">
        <f>IF(K534&gt;0,IFERROR(MATCH(K534,R_11values,-1),""),"")</f>
        <v/>
      </c>
      <c r="M534" s="19" t="str">
        <f t="shared" si="46"/>
        <v>--</v>
      </c>
      <c r="N534" s="134" t="str">
        <f xml:space="preserve"> IF(M534&gt;0, IFERROR(MATCH(M534,CO2values,-1),""),"")</f>
        <v/>
      </c>
      <c r="O534" s="106" t="str">
        <f t="shared" si="47"/>
        <v>--</v>
      </c>
      <c r="P534" s="134" t="str">
        <f xml:space="preserve"> IF(O534&gt;0, IFERROR(MATCH(O534,NVvalues,-1),""),"")</f>
        <v/>
      </c>
      <c r="Q534" s="70" t="b">
        <f t="shared" si="48"/>
        <v>1</v>
      </c>
      <c r="R534" s="131" t="str">
        <f t="shared" si="49"/>
        <v>---</v>
      </c>
      <c r="S534" s="131" t="str">
        <f t="shared" si="50"/>
        <v>---</v>
      </c>
      <c r="T534" s="65" t="str">
        <f t="shared" si="51"/>
        <v>--</v>
      </c>
    </row>
    <row r="535" spans="1:20" ht="13.5" thickBot="1">
      <c r="B535" s="73" t="s">
        <v>195</v>
      </c>
      <c r="C535" s="37"/>
      <c r="D535" s="55"/>
      <c r="E535" s="55"/>
      <c r="F535" s="71"/>
      <c r="G535" s="189" t="s">
        <v>16</v>
      </c>
      <c r="H535" s="189"/>
      <c r="I535" s="189"/>
      <c r="J535" s="190"/>
      <c r="K535" s="10"/>
      <c r="L535" s="10"/>
      <c r="M535" s="10"/>
      <c r="N535" s="10"/>
      <c r="O535" s="10"/>
      <c r="P535" s="134"/>
      <c r="Q535" s="91" t="s">
        <v>93</v>
      </c>
      <c r="R535" s="92">
        <f>IF($S538,SUM(R508:R534),"Invalid")</f>
        <v>0</v>
      </c>
      <c r="S535" s="92">
        <f>IF($S538,SUM(S508:S534),"Invalid")</f>
        <v>0</v>
      </c>
      <c r="T535" s="93">
        <f>IF($S538,SUM(T508:T534),"Invalid")</f>
        <v>0</v>
      </c>
    </row>
    <row r="536" spans="1:20" ht="13.5" thickTop="1">
      <c r="B536" s="38"/>
      <c r="C536" s="6"/>
      <c r="D536" s="156" t="s">
        <v>13</v>
      </c>
      <c r="E536" s="156"/>
      <c r="F536" s="156" t="s">
        <v>15</v>
      </c>
      <c r="G536" s="156">
        <v>1</v>
      </c>
      <c r="H536" s="156">
        <v>2</v>
      </c>
      <c r="I536" s="156">
        <v>3</v>
      </c>
      <c r="J536" s="72">
        <v>4</v>
      </c>
      <c r="K536" s="6"/>
      <c r="L536" s="6"/>
      <c r="M536" s="6"/>
      <c r="N536" s="6"/>
      <c r="O536" s="6"/>
      <c r="P536" s="44"/>
      <c r="Q536" s="191" t="s">
        <v>16</v>
      </c>
      <c r="R536" s="193" t="str">
        <f>IFERROR(IF(0=R535,"",MATCH(R535,R_11values,-1)),"Invalid")</f>
        <v/>
      </c>
      <c r="S536" s="193" t="str">
        <f>IFERROR(IF(0=S535,"",MATCH(S535,CO2values,-1)),"Invalid")</f>
        <v/>
      </c>
      <c r="T536" s="195" t="str">
        <f>IFERROR(IF(0=T535,"",MATCH(T535,NVvalues,-1)),"Invalid")</f>
        <v/>
      </c>
    </row>
    <row r="537" spans="1:20" ht="13.5" thickBot="1">
      <c r="B537" s="38"/>
      <c r="C537" s="6"/>
      <c r="D537" s="160" t="str">
        <f>C501</f>
        <v>Number/NameS7</v>
      </c>
      <c r="E537" s="160"/>
      <c r="F537" s="160" t="s">
        <v>112</v>
      </c>
      <c r="G537" s="158" t="str">
        <f>IF($S538,IF(R536=G536,N501,""),"Invalid")</f>
        <v/>
      </c>
      <c r="H537" s="158" t="str">
        <f>IF($S538,IF(R536=H536,N501,""),"Invalid")</f>
        <v/>
      </c>
      <c r="I537" s="158" t="str">
        <f>IF($S538,IF(R536=I536,N501,""),"Invalid")</f>
        <v/>
      </c>
      <c r="J537" s="65" t="str">
        <f>IF($S538,IF(R536=J536,N501,""),"Invalid")</f>
        <v/>
      </c>
      <c r="K537" s="44"/>
      <c r="L537" s="44"/>
      <c r="M537" s="44"/>
      <c r="N537" s="44"/>
      <c r="O537" s="44"/>
      <c r="P537" s="44"/>
      <c r="Q537" s="192"/>
      <c r="R537" s="194"/>
      <c r="S537" s="194"/>
      <c r="T537" s="196"/>
    </row>
    <row r="538" spans="1:20">
      <c r="B538" s="38"/>
      <c r="C538" s="6"/>
      <c r="D538" s="6"/>
      <c r="E538" s="6"/>
      <c r="F538" s="160" t="s">
        <v>113</v>
      </c>
      <c r="G538" s="158" t="str">
        <f>IF($S538,IF(S536=G536,N501,""),"Invalid")</f>
        <v/>
      </c>
      <c r="H538" s="158" t="str">
        <f>IF($S538,IF(S536=H536,N501,""),"Invalid")</f>
        <v/>
      </c>
      <c r="I538" s="158" t="str">
        <f>IF($S538,IF(R536=I536,N501,""),"Invalid")</f>
        <v/>
      </c>
      <c r="J538" s="65" t="str">
        <f>IF($S538,IF(R536=J536,N501,""),"Invalid")</f>
        <v/>
      </c>
      <c r="K538" s="44"/>
      <c r="L538" s="44"/>
      <c r="M538" s="44"/>
      <c r="N538" s="44"/>
      <c r="O538" s="44"/>
      <c r="P538" s="44"/>
      <c r="Q538" s="44"/>
      <c r="R538" s="66" t="s">
        <v>127</v>
      </c>
      <c r="S538" t="b">
        <f>AND(Q507:Q534)</f>
        <v>1</v>
      </c>
      <c r="T538" s="44"/>
    </row>
    <row r="539" spans="1:20">
      <c r="B539" s="38"/>
      <c r="C539" s="4"/>
      <c r="D539" s="4"/>
      <c r="E539" s="4"/>
      <c r="F539" s="157" t="s">
        <v>116</v>
      </c>
      <c r="G539" s="155" t="str">
        <f>IF($S538,IF(T536=G536,N501,""),"Invalid")</f>
        <v/>
      </c>
      <c r="H539" s="155" t="str">
        <f>IF($S538,IF(T536=H536,N501,""),"Invalid")</f>
        <v/>
      </c>
      <c r="I539" s="155" t="str">
        <f>IF($S538,IF(T536=I536,N501,""),"Invalid")</f>
        <v/>
      </c>
      <c r="J539" s="94" t="str">
        <f>IF($S538,IF(T536=J536,N501,""),"Invalid")</f>
        <v/>
      </c>
    </row>
    <row r="540" spans="1:20" ht="13.5" thickBot="1">
      <c r="B540" s="38"/>
      <c r="C540" s="4"/>
      <c r="D540" s="4"/>
      <c r="E540" s="4"/>
      <c r="F540" s="157" t="s">
        <v>93</v>
      </c>
      <c r="G540" s="98">
        <f>IF($S538,SUM(G537:G539),"Invalid")</f>
        <v>0</v>
      </c>
      <c r="H540" s="98">
        <f>IF($S538,SUM(H537:H539),"Invalid")</f>
        <v>0</v>
      </c>
      <c r="I540" s="98">
        <f>IF($S538,SUM(I537:I539),"Invalid")</f>
        <v>0</v>
      </c>
      <c r="J540" s="99">
        <f>IF($S538,SUM(J537:J539),"Invalid")</f>
        <v>0</v>
      </c>
    </row>
    <row r="541" spans="1:20" ht="13.5" thickTop="1">
      <c r="B541" s="38"/>
      <c r="C541" s="4"/>
      <c r="D541" s="4"/>
      <c r="E541" s="4"/>
      <c r="F541" s="157" t="s">
        <v>14</v>
      </c>
      <c r="G541" s="159" t="str">
        <f>IFERROR(IF(G540&gt;0,INDEX(LGletters,MATCH((G540),LGvalues,-1)),""),"Invalid")</f>
        <v/>
      </c>
      <c r="H541" s="159" t="str">
        <f>IFERROR(IF(H540&gt;0,INDEX(LGletters,MATCH((H540),LGvalues,-1)),""),"Invalid")</f>
        <v/>
      </c>
      <c r="I541" s="159" t="str">
        <f>IFERROR(IF(I540&gt;0,INDEX(LGletters,MATCH((I540),LGvalues,-1)),""),"Invalid")</f>
        <v/>
      </c>
      <c r="J541" s="56" t="str">
        <f>IFERROR(IF(J540&gt;0,INDEX(LGletters,MATCH((J540),LGvalues,-1)),""),"Invalid")</f>
        <v/>
      </c>
    </row>
    <row r="542" spans="1:20">
      <c r="B542" s="38"/>
      <c r="C542" s="4"/>
      <c r="D542" s="4"/>
      <c r="E542" s="4"/>
      <c r="F542" s="157" t="s">
        <v>23</v>
      </c>
      <c r="G542" s="155" t="str">
        <f>IFERROR(IF(G541="","",ROMAN(INDEX(Rindices, G536,FIND(UPPER(G541),"ABCDEF")))),"Invalid")</f>
        <v/>
      </c>
      <c r="H542" s="155" t="str">
        <f>IFERROR(IF(H541="","",ROMAN(INDEX(Rindices, H536,FIND(UPPER(H541),"ABCDEF")))),"Invalid")</f>
        <v/>
      </c>
      <c r="I542" s="155" t="str">
        <f>IFERROR(IF(I541="","",ROMAN(INDEX(Rindices, I536,FIND(UPPER(I541),"ABCDEF")))),"Invalid")</f>
        <v/>
      </c>
      <c r="J542" s="94" t="str">
        <f>IFERROR(IF(J541="","",ROMAN(INDEX(Rindices, J536,FIND(UPPER(J541),"ABCDEF")))),"Invalid")</f>
        <v/>
      </c>
    </row>
    <row r="543" spans="1:20" ht="13.5" thickBot="1">
      <c r="B543" s="40"/>
      <c r="C543" s="32"/>
      <c r="D543" s="32"/>
      <c r="E543" s="32"/>
      <c r="F543" s="41" t="s">
        <v>12</v>
      </c>
      <c r="G543" s="59" t="str">
        <f>IF($S538,IFERROR(CHOOSE(IFERROR(IF(G541="","",INDEX(Rindices, G536,FIND(UPPER(G541),"ABCDEF"))),"Invalid"),"Very Low","Low","Medium","High","Very High"),""),"Invalid")</f>
        <v/>
      </c>
      <c r="H543" s="59" t="str">
        <f>IF($S538,IFERROR(CHOOSE(IFERROR(IF(H541="","",INDEX(Rindices, H536,FIND(UPPER(H541),"ABCDEF"))),"Invalid"),"Very Low","Low","Medium","High","Very High"),""),"Invalid")</f>
        <v/>
      </c>
      <c r="I543" s="59" t="str">
        <f>IF($S538,IFERROR(CHOOSE(IFERROR(IF(I541="","",INDEX(Rindices, I536,FIND(UPPER(I541),"ABCDEF"))),"Invalid"),"Very Low","Low","Medium","High","Very High"),""),"Invalid")</f>
        <v/>
      </c>
      <c r="J543" s="60" t="str">
        <f>IF($S538,IFERROR(CHOOSE(IFERROR(IF(J541="","",INDEX(Rindices, J536,FIND(UPPER(J541),"ABCDEF"))),"Invalid"),"Very Low","Low","Medium","High","Very High"),""),"Invalid")</f>
        <v/>
      </c>
    </row>
    <row r="544" spans="1:20">
      <c r="A544" s="4"/>
      <c r="B544" s="4"/>
      <c r="C544" s="4"/>
      <c r="D544" s="4"/>
      <c r="E544" s="4"/>
      <c r="F544" s="130"/>
      <c r="G544" s="134"/>
      <c r="H544" s="134"/>
      <c r="I544" s="134"/>
      <c r="J544" s="134"/>
    </row>
    <row r="545" spans="1:16" ht="37.5" customHeight="1" thickBot="1">
      <c r="A545" s="4"/>
      <c r="B545" s="197" t="s">
        <v>202</v>
      </c>
      <c r="C545" s="197"/>
      <c r="D545" s="197"/>
      <c r="E545" s="197"/>
      <c r="F545" s="197"/>
      <c r="G545" s="197"/>
      <c r="H545" s="197"/>
      <c r="I545" s="197"/>
      <c r="J545" s="197"/>
      <c r="K545" s="197"/>
      <c r="L545" s="197"/>
      <c r="M545" s="197"/>
      <c r="N545" s="197"/>
      <c r="O545" s="197"/>
    </row>
    <row r="546" spans="1:16">
      <c r="B546" s="73" t="s">
        <v>196</v>
      </c>
      <c r="C546" s="37"/>
      <c r="D546" s="149" t="s">
        <v>197</v>
      </c>
      <c r="E546" s="150" t="str">
        <f>C501</f>
        <v>Number/NameS7</v>
      </c>
      <c r="F546" s="71"/>
      <c r="G546" s="189" t="s">
        <v>16</v>
      </c>
      <c r="H546" s="189"/>
      <c r="I546" s="189"/>
      <c r="J546" s="190"/>
    </row>
    <row r="547" spans="1:16">
      <c r="B547" s="38"/>
      <c r="C547" s="156" t="s">
        <v>15</v>
      </c>
      <c r="D547" s="4"/>
      <c r="E547" s="156"/>
      <c r="F547" s="4"/>
      <c r="G547" s="156">
        <v>1</v>
      </c>
      <c r="H547" s="156">
        <v>2</v>
      </c>
      <c r="I547" s="156">
        <v>3</v>
      </c>
      <c r="J547" s="72">
        <v>4</v>
      </c>
    </row>
    <row r="548" spans="1:16">
      <c r="B548" s="38"/>
      <c r="C548" s="198" t="s">
        <v>331</v>
      </c>
      <c r="D548" s="198"/>
      <c r="E548" s="198"/>
      <c r="F548" s="198"/>
      <c r="G548" s="11"/>
      <c r="H548" s="11"/>
      <c r="I548" s="11"/>
      <c r="J548" s="154"/>
    </row>
    <row r="549" spans="1:16">
      <c r="B549" s="38"/>
      <c r="C549" s="198" t="s">
        <v>332</v>
      </c>
      <c r="D549" s="198"/>
      <c r="E549" s="198"/>
      <c r="F549" s="198"/>
      <c r="G549" s="11"/>
      <c r="H549" s="11"/>
      <c r="I549" s="11"/>
      <c r="J549" s="154"/>
    </row>
    <row r="550" spans="1:16">
      <c r="B550" s="38"/>
      <c r="C550" s="198" t="s">
        <v>333</v>
      </c>
      <c r="D550" s="198"/>
      <c r="E550" s="198"/>
      <c r="F550" s="198"/>
      <c r="G550" s="11"/>
      <c r="H550" s="11"/>
      <c r="I550" s="11"/>
      <c r="J550" s="154"/>
    </row>
    <row r="551" spans="1:16">
      <c r="B551" s="38"/>
      <c r="C551" s="198" t="s">
        <v>334</v>
      </c>
      <c r="D551" s="198"/>
      <c r="E551" s="198"/>
      <c r="F551" s="198"/>
      <c r="G551" s="11"/>
      <c r="H551" s="11"/>
      <c r="I551" s="11"/>
      <c r="J551" s="154"/>
    </row>
    <row r="552" spans="1:16">
      <c r="B552" s="38"/>
      <c r="C552" s="198" t="s">
        <v>335</v>
      </c>
      <c r="D552" s="198"/>
      <c r="E552" s="198"/>
      <c r="F552" s="198"/>
      <c r="G552" s="11"/>
      <c r="H552" s="11"/>
      <c r="I552" s="11"/>
      <c r="J552" s="154"/>
    </row>
    <row r="553" spans="1:16">
      <c r="B553" s="38"/>
      <c r="C553" s="198" t="s">
        <v>336</v>
      </c>
      <c r="D553" s="198"/>
      <c r="E553" s="198"/>
      <c r="F553" s="198"/>
      <c r="G553" s="11"/>
      <c r="H553" s="11"/>
      <c r="I553" s="11"/>
      <c r="J553" s="154"/>
    </row>
    <row r="554" spans="1:16">
      <c r="B554" s="38"/>
      <c r="C554" s="198" t="s">
        <v>337</v>
      </c>
      <c r="D554" s="198"/>
      <c r="E554" s="198"/>
      <c r="F554" s="198"/>
      <c r="G554" s="11"/>
      <c r="H554" s="11"/>
      <c r="I554" s="11"/>
      <c r="J554" s="154"/>
    </row>
    <row r="555" spans="1:16">
      <c r="B555" s="38"/>
      <c r="C555" s="198" t="s">
        <v>338</v>
      </c>
      <c r="D555" s="198"/>
      <c r="E555" s="198"/>
      <c r="F555" s="198"/>
      <c r="G555" s="11"/>
      <c r="H555" s="11"/>
      <c r="I555" s="11"/>
      <c r="J555" s="154"/>
    </row>
    <row r="556" spans="1:16">
      <c r="B556" s="38"/>
      <c r="C556" s="198" t="s">
        <v>339</v>
      </c>
      <c r="D556" s="198"/>
      <c r="E556" s="198"/>
      <c r="F556" s="198"/>
      <c r="G556" s="11"/>
      <c r="H556" s="11"/>
      <c r="I556" s="11"/>
      <c r="J556" s="154"/>
    </row>
    <row r="557" spans="1:16">
      <c r="B557" s="38"/>
      <c r="C557" s="198" t="s">
        <v>340</v>
      </c>
      <c r="D557" s="198"/>
      <c r="E557" s="198"/>
      <c r="F557" s="198"/>
      <c r="G557" s="11"/>
      <c r="H557" s="11"/>
      <c r="I557" s="11"/>
      <c r="J557" s="154"/>
      <c r="M557" s="176"/>
      <c r="N557" s="176"/>
      <c r="O557" s="176"/>
      <c r="P557" s="176"/>
    </row>
    <row r="558" spans="1:16" ht="13.5" thickBot="1">
      <c r="B558" s="38"/>
      <c r="C558" s="4"/>
      <c r="D558" s="4"/>
      <c r="E558" s="4"/>
      <c r="F558" s="157" t="s">
        <v>93</v>
      </c>
      <c r="G558" s="98">
        <f>SUM(G548:G557)</f>
        <v>0</v>
      </c>
      <c r="H558" s="98">
        <f>SUM(H548:H557)</f>
        <v>0</v>
      </c>
      <c r="I558" s="98">
        <f>SUM(I548:I557)</f>
        <v>0</v>
      </c>
      <c r="J558" s="99">
        <f>SUM(J548:J557)</f>
        <v>0</v>
      </c>
      <c r="M558" s="176"/>
      <c r="N558" s="176"/>
      <c r="O558" s="176"/>
      <c r="P558" s="176"/>
    </row>
    <row r="559" spans="1:16" ht="13.5" thickTop="1">
      <c r="B559" s="38"/>
      <c r="C559" s="4"/>
      <c r="D559" s="4"/>
      <c r="E559" s="4"/>
      <c r="F559" s="157" t="s">
        <v>14</v>
      </c>
      <c r="G559" s="159" t="str">
        <f>IFERROR(IF(G558&gt;0,INDEX(LGletters,MATCH((G558),LGvalues,-1)),""),"Invalid")</f>
        <v/>
      </c>
      <c r="H559" s="159" t="str">
        <f>IFERROR(IF(H558&gt;0,INDEX(LGletters,MATCH((H558),LGvalues,-1)),""),"Invalid")</f>
        <v/>
      </c>
      <c r="I559" s="159" t="str">
        <f>IFERROR(IF(I558&gt;0,INDEX(LGletters,MATCH((I558),LGvalues,-1)),""),"Invalid")</f>
        <v/>
      </c>
      <c r="J559" s="56" t="str">
        <f>IFERROR(IF(J558&gt;0,INDEX(LGletters,MATCH((J558),LGvalues,-1)),""),"Invalid")</f>
        <v/>
      </c>
      <c r="M559" s="176"/>
      <c r="N559" s="176"/>
      <c r="O559" s="176"/>
      <c r="P559" s="176"/>
    </row>
    <row r="560" spans="1:16">
      <c r="B560" s="38"/>
      <c r="C560" s="4"/>
      <c r="D560" s="4"/>
      <c r="E560" s="4"/>
      <c r="F560" s="157" t="s">
        <v>23</v>
      </c>
      <c r="G560" s="155" t="str">
        <f>IFERROR(IF(G559="","",ROMAN(INDEX(Rindices, G547,FIND(UPPER(G559),"ABCDEF")))),"Invalid")</f>
        <v/>
      </c>
      <c r="H560" s="155" t="str">
        <f>IFERROR(IF(H559="","",ROMAN(INDEX(Rindices, H547,FIND(UPPER(H559),"ABCDEF")))),"Invalid")</f>
        <v/>
      </c>
      <c r="I560" s="155" t="str">
        <f>IFERROR(IF(I559="","",ROMAN(INDEX(Rindices, I547,FIND(UPPER(I559),"ABCDEF")))),"Invalid")</f>
        <v/>
      </c>
      <c r="J560" s="94" t="str">
        <f>IFERROR(IF(J559="","",ROMAN(INDEX(Rindices, J547,FIND(UPPER(J559),"ABCDEF")))),"Invalid")</f>
        <v/>
      </c>
      <c r="M560" s="176"/>
      <c r="N560" s="176"/>
      <c r="O560" s="176"/>
      <c r="P560" s="176"/>
    </row>
    <row r="561" spans="2:16" ht="13.5" thickBot="1">
      <c r="B561" s="40"/>
      <c r="C561" s="32"/>
      <c r="D561" s="32"/>
      <c r="E561" s="32"/>
      <c r="F561" s="41" t="s">
        <v>12</v>
      </c>
      <c r="G561" s="59" t="str">
        <f>IFERROR(CHOOSE(IFERROR(IF(G559="","",INDEX(Rindices, G547,FIND(UPPER(G559),"ABCDEF"))),"Invalid"),"Very Low","Low","Medium","High","Very High"),"")</f>
        <v/>
      </c>
      <c r="H561" s="59" t="str">
        <f>IFERROR(CHOOSE(IFERROR(IF(H559="","",INDEX(Rindices, H547,FIND(UPPER(H559),"ABCDEF"))),"Invalid"),"Very Low","Low","Medium","High","Very High"),"")</f>
        <v/>
      </c>
      <c r="I561" s="59" t="str">
        <f>IFERROR(CHOOSE(IFERROR(IF(I559="","",INDEX(Rindices, I547,FIND(UPPER(I559),"ABCDEF"))),"Invalid"),"Very Low","Low","Medium","High","Very High"),"")</f>
        <v/>
      </c>
      <c r="J561" s="60" t="str">
        <f>IFERROR(CHOOSE(IFERROR(IF(J559="","",INDEX(Rindices, J547,FIND(UPPER(J559),"ABCDEF"))),"Invalid"),"Very Low","Low","Medium","High","Very High"),"")</f>
        <v/>
      </c>
      <c r="M561" s="176"/>
      <c r="N561" s="176"/>
      <c r="O561" s="176"/>
      <c r="P561" s="176"/>
    </row>
    <row r="562" spans="2:16" ht="13.5" thickBot="1">
      <c r="B562" s="4"/>
      <c r="C562" s="4"/>
      <c r="D562" s="4"/>
      <c r="E562" s="4"/>
      <c r="F562" s="130"/>
      <c r="G562" s="134"/>
      <c r="H562" s="134"/>
      <c r="I562" s="134"/>
      <c r="J562" s="134"/>
      <c r="M562" s="176"/>
      <c r="N562" s="176"/>
      <c r="O562" s="176"/>
      <c r="P562" s="176"/>
    </row>
    <row r="563" spans="2:16">
      <c r="B563" s="73" t="s">
        <v>198</v>
      </c>
      <c r="C563" s="37"/>
      <c r="D563" s="149" t="s">
        <v>197</v>
      </c>
      <c r="E563" s="150" t="str">
        <f>C501</f>
        <v>Number/NameS7</v>
      </c>
      <c r="F563" s="71"/>
      <c r="G563" s="189" t="s">
        <v>16</v>
      </c>
      <c r="H563" s="189"/>
      <c r="I563" s="189"/>
      <c r="J563" s="190"/>
      <c r="M563" s="176"/>
      <c r="N563" s="176"/>
      <c r="O563" s="176"/>
      <c r="P563" s="176"/>
    </row>
    <row r="564" spans="2:16">
      <c r="B564" s="38"/>
      <c r="C564" s="156" t="s">
        <v>15</v>
      </c>
      <c r="D564" s="4"/>
      <c r="E564" s="156"/>
      <c r="F564" s="4"/>
      <c r="G564" s="156">
        <v>1</v>
      </c>
      <c r="H564" s="156">
        <v>2</v>
      </c>
      <c r="I564" s="156">
        <v>3</v>
      </c>
      <c r="J564" s="72">
        <v>4</v>
      </c>
      <c r="M564" s="176"/>
      <c r="N564" s="176"/>
      <c r="O564" s="176"/>
      <c r="P564" s="176"/>
    </row>
    <row r="565" spans="2:16">
      <c r="B565" s="38"/>
      <c r="C565" s="198" t="s">
        <v>341</v>
      </c>
      <c r="D565" s="198"/>
      <c r="E565" s="198"/>
      <c r="F565" s="198"/>
      <c r="G565" s="11"/>
      <c r="H565" s="11"/>
      <c r="I565" s="11"/>
      <c r="J565" s="154"/>
      <c r="M565" s="176"/>
      <c r="N565" s="176"/>
      <c r="O565" s="176"/>
      <c r="P565" s="176"/>
    </row>
    <row r="566" spans="2:16">
      <c r="B566" s="38"/>
      <c r="C566" s="198" t="s">
        <v>342</v>
      </c>
      <c r="D566" s="198"/>
      <c r="E566" s="198"/>
      <c r="F566" s="198"/>
      <c r="G566" s="11"/>
      <c r="H566" s="11"/>
      <c r="I566" s="11"/>
      <c r="J566" s="154"/>
      <c r="M566" s="176"/>
      <c r="N566" s="176"/>
      <c r="O566" s="176"/>
      <c r="P566" s="176"/>
    </row>
    <row r="567" spans="2:16">
      <c r="B567" s="38"/>
      <c r="C567" s="199" t="s">
        <v>343</v>
      </c>
      <c r="D567" s="199"/>
      <c r="E567" s="199"/>
      <c r="F567" s="199"/>
      <c r="G567" s="156"/>
      <c r="H567" s="156"/>
      <c r="I567" s="156"/>
      <c r="J567" s="72"/>
      <c r="M567" s="176"/>
      <c r="N567" s="176"/>
      <c r="O567" s="176"/>
      <c r="P567" s="176"/>
    </row>
    <row r="568" spans="2:16">
      <c r="B568" s="38"/>
      <c r="C568" s="199" t="s">
        <v>344</v>
      </c>
      <c r="D568" s="199"/>
      <c r="E568" s="199"/>
      <c r="F568" s="199"/>
      <c r="G568" s="156"/>
      <c r="H568" s="156"/>
      <c r="I568" s="156"/>
      <c r="J568" s="72"/>
      <c r="M568" s="176"/>
      <c r="N568" s="176"/>
      <c r="O568" s="176"/>
      <c r="P568" s="176"/>
    </row>
    <row r="569" spans="2:16">
      <c r="B569" s="38"/>
      <c r="C569" s="199" t="s">
        <v>345</v>
      </c>
      <c r="D569" s="199"/>
      <c r="E569" s="199"/>
      <c r="F569" s="199"/>
      <c r="G569" s="156"/>
      <c r="H569" s="156"/>
      <c r="I569" s="156"/>
      <c r="J569" s="72"/>
      <c r="M569" s="176"/>
      <c r="N569" s="176"/>
      <c r="O569" s="176"/>
      <c r="P569" s="176"/>
    </row>
    <row r="570" spans="2:16">
      <c r="B570" s="38"/>
      <c r="C570" s="199" t="s">
        <v>346</v>
      </c>
      <c r="D570" s="199"/>
      <c r="E570" s="199"/>
      <c r="F570" s="199"/>
      <c r="G570" s="156"/>
      <c r="H570" s="156"/>
      <c r="I570" s="156"/>
      <c r="J570" s="72"/>
      <c r="M570" s="176"/>
      <c r="N570" s="176"/>
      <c r="O570" s="176"/>
      <c r="P570" s="176"/>
    </row>
    <row r="571" spans="2:16">
      <c r="B571" s="38"/>
      <c r="C571" s="199" t="s">
        <v>347</v>
      </c>
      <c r="D571" s="199"/>
      <c r="E571" s="199"/>
      <c r="F571" s="199"/>
      <c r="G571" s="156"/>
      <c r="H571" s="156"/>
      <c r="I571" s="156"/>
      <c r="J571" s="72"/>
      <c r="M571" s="176"/>
      <c r="N571" s="176"/>
      <c r="O571" s="176"/>
      <c r="P571" s="176"/>
    </row>
    <row r="572" spans="2:16">
      <c r="B572" s="38"/>
      <c r="C572" s="199" t="s">
        <v>348</v>
      </c>
      <c r="D572" s="199"/>
      <c r="E572" s="199"/>
      <c r="F572" s="199"/>
      <c r="G572" s="156"/>
      <c r="H572" s="156"/>
      <c r="I572" s="156"/>
      <c r="J572" s="72"/>
      <c r="M572" s="176"/>
      <c r="N572" s="176"/>
      <c r="O572" s="176"/>
      <c r="P572" s="176"/>
    </row>
    <row r="573" spans="2:16">
      <c r="B573" s="38"/>
      <c r="C573" s="199" t="s">
        <v>349</v>
      </c>
      <c r="D573" s="199"/>
      <c r="E573" s="199"/>
      <c r="F573" s="199"/>
      <c r="G573" s="156"/>
      <c r="H573" s="156"/>
      <c r="I573" s="156"/>
      <c r="J573" s="72"/>
      <c r="M573" s="176"/>
      <c r="N573" s="176"/>
      <c r="O573" s="176"/>
      <c r="P573" s="176"/>
    </row>
    <row r="574" spans="2:16">
      <c r="B574" s="38"/>
      <c r="C574" s="199" t="s">
        <v>350</v>
      </c>
      <c r="D574" s="199"/>
      <c r="E574" s="199"/>
      <c r="F574" s="199"/>
      <c r="G574" s="158"/>
      <c r="H574" s="158"/>
      <c r="I574" s="158"/>
      <c r="J574" s="65"/>
      <c r="M574" s="176"/>
      <c r="N574" s="176"/>
      <c r="O574" s="176"/>
      <c r="P574" s="176"/>
    </row>
    <row r="575" spans="2:16" ht="13.5" thickBot="1">
      <c r="B575" s="38"/>
      <c r="C575" s="4"/>
      <c r="D575" s="4"/>
      <c r="E575" s="4"/>
      <c r="F575" s="157" t="s">
        <v>93</v>
      </c>
      <c r="G575" s="98">
        <f>SUM(G565:G574)</f>
        <v>0</v>
      </c>
      <c r="H575" s="98">
        <f>SUM(H565:H574)</f>
        <v>0</v>
      </c>
      <c r="I575" s="98">
        <f>SUM(I565:I574)</f>
        <v>0</v>
      </c>
      <c r="J575" s="99">
        <f>SUM(J565:J574)</f>
        <v>0</v>
      </c>
    </row>
    <row r="576" spans="2:16" ht="13.5" thickTop="1">
      <c r="B576" s="38"/>
      <c r="C576" s="4"/>
      <c r="D576" s="4"/>
      <c r="E576" s="4"/>
      <c r="F576" s="157" t="s">
        <v>14</v>
      </c>
      <c r="G576" s="159" t="str">
        <f>IFERROR(IF(G575&gt;0,INDEX(LGletters,MATCH((G575),LGvalues,-1)),""),"Invalid")</f>
        <v/>
      </c>
      <c r="H576" s="159" t="str">
        <f>IFERROR(IF(H575&gt;0,INDEX(LGletters,MATCH((H575),LGvalues,-1)),""),"Invalid")</f>
        <v/>
      </c>
      <c r="I576" s="159" t="str">
        <f>IFERROR(IF(I575&gt;0,INDEX(LGletters,MATCH((I575),LGvalues,-1)),""),"Invalid")</f>
        <v/>
      </c>
      <c r="J576" s="56" t="str">
        <f>IFERROR(IF(J575&gt;0,INDEX(LGletters,MATCH((J575),LGvalues,-1)),""),"Invalid")</f>
        <v/>
      </c>
    </row>
    <row r="577" spans="1:24">
      <c r="B577" s="38"/>
      <c r="C577" s="4"/>
      <c r="D577" s="4"/>
      <c r="E577" s="4"/>
      <c r="F577" s="157" t="s">
        <v>23</v>
      </c>
      <c r="G577" s="155" t="str">
        <f>IFERROR(IF(G576="","",ROMAN(INDEX(Rindices, G564,FIND(UPPER(G576),"ABCDEF")))),"Invalid")</f>
        <v/>
      </c>
      <c r="H577" s="155" t="str">
        <f>IFERROR(IF(H576="","",ROMAN(INDEX(Rindices, H564,FIND(UPPER(H576),"ABCDEF")))),"Invalid")</f>
        <v/>
      </c>
      <c r="I577" s="155" t="str">
        <f>IFERROR(IF(I576="","",ROMAN(INDEX(Rindices, I564,FIND(UPPER(I576),"ABCDEF")))),"Invalid")</f>
        <v/>
      </c>
      <c r="J577" s="94" t="str">
        <f>IFERROR(IF(J576="","",ROMAN(INDEX(Rindices, J564,FIND(UPPER(J576),"ABCDEF")))),"Invalid")</f>
        <v/>
      </c>
    </row>
    <row r="578" spans="1:24" ht="13.5" thickBot="1">
      <c r="B578" s="40"/>
      <c r="C578" s="32"/>
      <c r="D578" s="32"/>
      <c r="E578" s="32"/>
      <c r="F578" s="41" t="s">
        <v>12</v>
      </c>
      <c r="G578" s="59" t="str">
        <f>IFERROR(CHOOSE(IFERROR(IF(G576="","",INDEX(Rindices, G564,FIND(UPPER(G576),"ABCDEF"))),"Invalid"),"Very Low","Low","Medium","High","Very High"),"")</f>
        <v/>
      </c>
      <c r="H578" s="59" t="str">
        <f>IFERROR(CHOOSE(IFERROR(IF(H576="","",INDEX(Rindices, H564,FIND(UPPER(H576),"ABCDEF"))),"Invalid"),"Very Low","Low","Medium","High","Very High"),"")</f>
        <v/>
      </c>
      <c r="I578" s="59" t="str">
        <f>IFERROR(CHOOSE(IFERROR(IF(I576="","",INDEX(Rindices, I564,FIND(UPPER(I576),"ABCDEF"))),"Invalid"),"Very Low","Low","Medium","High","Very High"),"")</f>
        <v/>
      </c>
      <c r="J578" s="60" t="str">
        <f>IFERROR(CHOOSE(IFERROR(IF(J576="","",INDEX(Rindices, J564,FIND(UPPER(J576),"ABCDEF"))),"Invalid"),"Very Low","Low","Medium","High","Very High"),"")</f>
        <v/>
      </c>
    </row>
    <row r="579" spans="1:24">
      <c r="B579" s="4"/>
      <c r="C579" s="4"/>
      <c r="D579" s="4"/>
      <c r="E579" s="4"/>
      <c r="F579" s="130"/>
      <c r="G579" s="134"/>
      <c r="H579" s="134"/>
      <c r="I579" s="134"/>
      <c r="J579" s="134"/>
    </row>
    <row r="580" spans="1:24">
      <c r="B580" s="4"/>
      <c r="C580" s="4"/>
      <c r="D580" s="4"/>
      <c r="E580" s="4"/>
      <c r="F580" s="130"/>
      <c r="G580" s="134"/>
      <c r="H580" s="134"/>
      <c r="I580" s="134"/>
      <c r="J580" s="134"/>
    </row>
    <row r="581" spans="1:24">
      <c r="A581" s="21"/>
      <c r="B581" s="50"/>
      <c r="C581" s="49"/>
      <c r="D581" s="49"/>
      <c r="E581" s="49"/>
      <c r="F581" s="49"/>
      <c r="G581" s="51"/>
      <c r="H581" s="51"/>
      <c r="I581" s="52"/>
      <c r="J581" s="53"/>
      <c r="K581" s="52"/>
      <c r="L581" s="52"/>
      <c r="M581" s="52"/>
      <c r="N581" s="51"/>
      <c r="O581" s="51"/>
      <c r="P581" s="51"/>
      <c r="Q581" s="54"/>
      <c r="R581" s="54"/>
      <c r="S581" s="54"/>
      <c r="T581" s="54"/>
    </row>
    <row r="582" spans="1:24">
      <c r="B582" s="66" t="s">
        <v>87</v>
      </c>
      <c r="C582" s="76" t="s">
        <v>148</v>
      </c>
      <c r="D582" s="62"/>
      <c r="E582" s="62"/>
      <c r="F582" s="44"/>
      <c r="K582" s="44"/>
      <c r="M582" s="66" t="s">
        <v>88</v>
      </c>
      <c r="N582" s="64"/>
      <c r="O582" s="67" t="s">
        <v>114</v>
      </c>
      <c r="P582" s="44"/>
    </row>
    <row r="583" spans="1:24">
      <c r="B583" s="66"/>
      <c r="C583" s="77" t="s">
        <v>129</v>
      </c>
      <c r="D583" s="77"/>
      <c r="E583" s="77"/>
      <c r="F583" s="77"/>
      <c r="G583" s="77"/>
      <c r="H583" s="77"/>
      <c r="I583" s="78"/>
      <c r="J583" s="79"/>
      <c r="K583" s="80"/>
      <c r="L583" s="77"/>
      <c r="M583" s="77"/>
      <c r="N583" s="77"/>
      <c r="O583" s="77"/>
      <c r="P583" s="77"/>
      <c r="Q583" s="131"/>
      <c r="R583" s="131"/>
      <c r="S583" s="131"/>
      <c r="T583" s="131"/>
    </row>
    <row r="584" spans="1:24">
      <c r="B584" s="66"/>
      <c r="C584" s="77" t="s">
        <v>135</v>
      </c>
      <c r="D584" s="77"/>
      <c r="E584" s="77"/>
      <c r="F584" s="77"/>
      <c r="G584" s="77"/>
      <c r="H584" s="77"/>
      <c r="I584" s="78"/>
      <c r="J584" s="79"/>
      <c r="K584" s="80"/>
      <c r="L584" s="77"/>
      <c r="M584" s="77"/>
      <c r="N584" s="77"/>
      <c r="O584" s="77"/>
      <c r="P584" s="77"/>
      <c r="Q584" s="131"/>
      <c r="R584" s="131"/>
      <c r="S584" s="131"/>
      <c r="T584" s="131"/>
    </row>
    <row r="585" spans="1:24">
      <c r="B585" s="66"/>
      <c r="C585" s="77" t="s">
        <v>136</v>
      </c>
      <c r="D585" s="77"/>
      <c r="E585" s="77"/>
      <c r="F585" s="77"/>
      <c r="G585" s="77"/>
      <c r="H585" s="77"/>
      <c r="I585" s="78"/>
      <c r="J585" s="79"/>
      <c r="K585" s="80"/>
      <c r="L585" s="77"/>
      <c r="M585" s="77"/>
      <c r="N585" s="77"/>
      <c r="O585" s="77"/>
      <c r="P585" s="77"/>
      <c r="Q585" s="131"/>
      <c r="R585" s="131"/>
      <c r="S585" s="131"/>
      <c r="T585" s="131"/>
    </row>
    <row r="586" spans="1:24" ht="13.5" thickBot="1">
      <c r="B586" s="66"/>
      <c r="C586" s="77" t="s">
        <v>137</v>
      </c>
      <c r="D586" s="77"/>
      <c r="E586" s="77"/>
      <c r="F586" s="77"/>
      <c r="G586" s="77"/>
      <c r="H586" s="77"/>
      <c r="I586" s="78"/>
      <c r="J586" s="79"/>
      <c r="K586" s="80"/>
      <c r="L586" s="77"/>
      <c r="M586" s="77"/>
      <c r="N586" s="77"/>
      <c r="O586" s="77"/>
      <c r="P586" s="77"/>
      <c r="Q586" s="131"/>
      <c r="R586" s="131"/>
      <c r="S586" s="131"/>
      <c r="T586" s="131"/>
    </row>
    <row r="587" spans="1:24">
      <c r="B587" s="66"/>
      <c r="C587" s="44"/>
      <c r="D587" s="44"/>
      <c r="E587" s="44"/>
      <c r="F587" s="44"/>
      <c r="G587" s="44"/>
      <c r="H587" s="181" t="s">
        <v>139</v>
      </c>
      <c r="I587" s="181"/>
      <c r="J587" s="120"/>
      <c r="K587" s="67"/>
      <c r="L587" s="44"/>
      <c r="M587" s="44"/>
      <c r="N587" s="44"/>
      <c r="O587" s="44"/>
      <c r="P587" s="44"/>
      <c r="Q587" s="182" t="s">
        <v>89</v>
      </c>
      <c r="R587" s="183"/>
      <c r="S587" s="183"/>
      <c r="T587" s="184"/>
    </row>
    <row r="588" spans="1:24" ht="38.25">
      <c r="B588" s="68" t="s">
        <v>92</v>
      </c>
      <c r="C588" s="69" t="s">
        <v>34</v>
      </c>
      <c r="D588" s="132" t="s">
        <v>50</v>
      </c>
      <c r="E588" s="132" t="s">
        <v>153</v>
      </c>
      <c r="F588" s="132" t="s">
        <v>49</v>
      </c>
      <c r="G588" s="132" t="s">
        <v>48</v>
      </c>
      <c r="H588" s="121" t="s">
        <v>182</v>
      </c>
      <c r="I588" s="132" t="s">
        <v>181</v>
      </c>
      <c r="J588" s="132" t="s">
        <v>73</v>
      </c>
      <c r="K588" s="132" t="s">
        <v>74</v>
      </c>
      <c r="L588" s="132" t="s">
        <v>80</v>
      </c>
      <c r="M588" s="132" t="s">
        <v>75</v>
      </c>
      <c r="N588" s="132" t="s">
        <v>79</v>
      </c>
      <c r="O588" s="132" t="s">
        <v>52</v>
      </c>
      <c r="P588" s="132" t="s">
        <v>81</v>
      </c>
      <c r="Q588" s="105" t="s">
        <v>157</v>
      </c>
      <c r="R588" s="132" t="s">
        <v>74</v>
      </c>
      <c r="S588" s="132" t="s">
        <v>75</v>
      </c>
      <c r="T588" s="46" t="s">
        <v>52</v>
      </c>
    </row>
    <row r="589" spans="1:24" ht="20.100000000000001" customHeight="1">
      <c r="B589" s="85"/>
      <c r="C589" s="81"/>
      <c r="D589" s="82"/>
      <c r="E589" s="104" t="b">
        <v>0</v>
      </c>
      <c r="F589" s="107"/>
      <c r="G589" s="84"/>
      <c r="H589" s="123" t="s">
        <v>180</v>
      </c>
      <c r="I589" s="62"/>
      <c r="J589" s="63"/>
      <c r="K589" s="19" t="str">
        <f t="shared" ref="K589:K615" si="52">IF($F589*J589&gt;0,$F589*J589,"--")</f>
        <v>--</v>
      </c>
      <c r="L589" s="134" t="str">
        <f>IF(K589&gt;0,IFERROR(MATCH(K589,R_11values,-1),""),"")</f>
        <v/>
      </c>
      <c r="M589" s="19" t="str">
        <f t="shared" ref="M589:M615" si="53">IF($G589*J589&gt;0,$G589*J589/1000,"--")</f>
        <v>--</v>
      </c>
      <c r="N589" s="134" t="str">
        <f xml:space="preserve"> IF(M589&gt;0, IFERROR(MATCH(M589,CO2values,-1),""),"")</f>
        <v/>
      </c>
      <c r="O589" s="106" t="str">
        <f t="shared" ref="O589:O615" si="54">IFERROR(((1000*J589)/(IF(ISNUMBER(I589),I589,CHOOSE(MATCH(H589,ATgroups,0),Acute1,Acute2,Acute3, Chronic1,Chronic2,Chronic3,Chronic4,Empty,"","")))),"--")</f>
        <v>--</v>
      </c>
      <c r="P589" s="134" t="str">
        <f xml:space="preserve"> IF(O589&gt;0, IFERROR(MATCH(O589,NVvalues,-1),""),"")</f>
        <v/>
      </c>
      <c r="Q589" s="70" t="b">
        <f t="shared" ref="Q589:Q615" si="55">OR(J589=0,NOT(E589),I589=0,AND(F589=0,G589=0))</f>
        <v>1</v>
      </c>
      <c r="R589" s="131" t="str">
        <f t="shared" ref="R589:R615" si="56">IF(Q589,IF(OR(L589&lt;P589,N589&lt;P589),K589,"---"),"Consider ")</f>
        <v>---</v>
      </c>
      <c r="S589" s="131" t="str">
        <f t="shared" ref="S589:S615" si="57">IF(Q589,IF(OR(L589&lt;P589,N589&lt;P589),M589,"---")," by ")</f>
        <v>---</v>
      </c>
      <c r="T589" s="65" t="str">
        <f t="shared" ref="T589:T615" si="58">IF(Q589,IF(AND(L589&gt;=P589,N589&gt;=P589),O589,"---"),"constituent ")</f>
        <v>--</v>
      </c>
      <c r="V589" s="36" t="s">
        <v>185</v>
      </c>
      <c r="W589" s="77"/>
    </row>
    <row r="590" spans="1:24" ht="20.100000000000001" customHeight="1">
      <c r="B590" s="86"/>
      <c r="C590" s="81"/>
      <c r="D590" s="87"/>
      <c r="E590" s="104" t="b">
        <v>0</v>
      </c>
      <c r="F590" s="108"/>
      <c r="G590" s="88"/>
      <c r="H590" s="123" t="s">
        <v>180</v>
      </c>
      <c r="I590" s="62"/>
      <c r="J590" s="89"/>
      <c r="K590" s="19" t="str">
        <f t="shared" si="52"/>
        <v>--</v>
      </c>
      <c r="L590" s="134"/>
      <c r="M590" s="19" t="str">
        <f t="shared" si="53"/>
        <v>--</v>
      </c>
      <c r="N590" s="134"/>
      <c r="O590" s="106" t="str">
        <f t="shared" si="54"/>
        <v>--</v>
      </c>
      <c r="P590" s="134"/>
      <c r="Q590" s="70" t="b">
        <f t="shared" si="55"/>
        <v>1</v>
      </c>
      <c r="R590" s="131" t="str">
        <f t="shared" si="56"/>
        <v>---</v>
      </c>
      <c r="S590" s="131" t="str">
        <f t="shared" si="57"/>
        <v>---</v>
      </c>
      <c r="T590" s="65" t="str">
        <f t="shared" si="58"/>
        <v>--</v>
      </c>
      <c r="W590" s="186" t="s">
        <v>186</v>
      </c>
    </row>
    <row r="591" spans="1:24" ht="20.100000000000001" customHeight="1">
      <c r="B591" s="86"/>
      <c r="C591" s="81"/>
      <c r="D591" s="87"/>
      <c r="E591" s="104" t="b">
        <v>0</v>
      </c>
      <c r="F591" s="108"/>
      <c r="G591" s="88"/>
      <c r="H591" s="123" t="s">
        <v>180</v>
      </c>
      <c r="I591" s="62"/>
      <c r="J591" s="89"/>
      <c r="K591" s="19" t="str">
        <f t="shared" si="52"/>
        <v>--</v>
      </c>
      <c r="L591" s="134"/>
      <c r="M591" s="19" t="str">
        <f t="shared" si="53"/>
        <v>--</v>
      </c>
      <c r="N591" s="134"/>
      <c r="O591" s="106" t="str">
        <f t="shared" si="54"/>
        <v>--</v>
      </c>
      <c r="P591" s="134"/>
      <c r="Q591" s="70" t="b">
        <f t="shared" si="55"/>
        <v>1</v>
      </c>
      <c r="R591" s="131" t="str">
        <f t="shared" si="56"/>
        <v>---</v>
      </c>
      <c r="S591" s="131" t="str">
        <f t="shared" si="57"/>
        <v>---</v>
      </c>
      <c r="T591" s="65" t="str">
        <f t="shared" si="58"/>
        <v>--</v>
      </c>
      <c r="V591" t="s">
        <v>184</v>
      </c>
      <c r="W591" s="186"/>
      <c r="X591" s="133" t="s">
        <v>187</v>
      </c>
    </row>
    <row r="592" spans="1:24" ht="20.100000000000001" customHeight="1">
      <c r="B592" s="86"/>
      <c r="C592" s="81"/>
      <c r="D592" s="87"/>
      <c r="E592" s="104" t="b">
        <v>0</v>
      </c>
      <c r="F592" s="108"/>
      <c r="G592" s="88"/>
      <c r="H592" s="123" t="s">
        <v>180</v>
      </c>
      <c r="I592" s="62"/>
      <c r="J592" s="89"/>
      <c r="K592" s="19" t="str">
        <f t="shared" si="52"/>
        <v>--</v>
      </c>
      <c r="L592" s="134"/>
      <c r="M592" s="19" t="str">
        <f t="shared" si="53"/>
        <v>--</v>
      </c>
      <c r="N592" s="134"/>
      <c r="O592" s="106" t="str">
        <f t="shared" si="54"/>
        <v>--</v>
      </c>
      <c r="P592" s="134"/>
      <c r="Q592" s="70" t="b">
        <f t="shared" si="55"/>
        <v>1</v>
      </c>
      <c r="R592" s="131" t="str">
        <f t="shared" si="56"/>
        <v>---</v>
      </c>
      <c r="S592" s="131" t="str">
        <f t="shared" si="57"/>
        <v>---</v>
      </c>
      <c r="T592" s="65" t="str">
        <f t="shared" si="58"/>
        <v>--</v>
      </c>
      <c r="V592" s="77"/>
      <c r="W592" s="124"/>
      <c r="X592">
        <f>W589*W592</f>
        <v>0</v>
      </c>
    </row>
    <row r="593" spans="2:24" ht="20.100000000000001" customHeight="1">
      <c r="B593" s="86"/>
      <c r="C593" s="81"/>
      <c r="D593" s="87"/>
      <c r="E593" s="104" t="b">
        <v>0</v>
      </c>
      <c r="F593" s="108"/>
      <c r="G593" s="88"/>
      <c r="H593" s="123" t="s">
        <v>180</v>
      </c>
      <c r="I593" s="62"/>
      <c r="J593" s="89"/>
      <c r="K593" s="19" t="str">
        <f t="shared" si="52"/>
        <v>--</v>
      </c>
      <c r="L593" s="134"/>
      <c r="M593" s="19" t="str">
        <f t="shared" si="53"/>
        <v>--</v>
      </c>
      <c r="N593" s="134"/>
      <c r="O593" s="106" t="str">
        <f t="shared" si="54"/>
        <v>--</v>
      </c>
      <c r="P593" s="134"/>
      <c r="Q593" s="70" t="b">
        <f t="shared" si="55"/>
        <v>1</v>
      </c>
      <c r="R593" s="131" t="str">
        <f t="shared" si="56"/>
        <v>---</v>
      </c>
      <c r="S593" s="131" t="str">
        <f t="shared" si="57"/>
        <v>---</v>
      </c>
      <c r="T593" s="65" t="str">
        <f t="shared" si="58"/>
        <v>--</v>
      </c>
      <c r="V593" s="77"/>
      <c r="W593" s="124"/>
      <c r="X593">
        <f>W589*W593</f>
        <v>0</v>
      </c>
    </row>
    <row r="594" spans="2:24" ht="20.100000000000001" customHeight="1">
      <c r="B594" s="86"/>
      <c r="C594" s="81"/>
      <c r="D594" s="87"/>
      <c r="E594" s="104" t="b">
        <v>0</v>
      </c>
      <c r="F594" s="108"/>
      <c r="G594" s="88"/>
      <c r="H594" s="123" t="s">
        <v>180</v>
      </c>
      <c r="I594" s="62"/>
      <c r="J594" s="89"/>
      <c r="K594" s="19" t="str">
        <f t="shared" si="52"/>
        <v>--</v>
      </c>
      <c r="L594" s="134"/>
      <c r="M594" s="19" t="str">
        <f t="shared" si="53"/>
        <v>--</v>
      </c>
      <c r="N594" s="134"/>
      <c r="O594" s="106" t="str">
        <f t="shared" si="54"/>
        <v>--</v>
      </c>
      <c r="P594" s="134"/>
      <c r="Q594" s="70" t="b">
        <f t="shared" si="55"/>
        <v>1</v>
      </c>
      <c r="R594" s="131" t="str">
        <f t="shared" si="56"/>
        <v>---</v>
      </c>
      <c r="S594" s="131" t="str">
        <f t="shared" si="57"/>
        <v>---</v>
      </c>
      <c r="T594" s="65" t="str">
        <f t="shared" si="58"/>
        <v>--</v>
      </c>
      <c r="V594" s="77"/>
      <c r="W594" s="124"/>
      <c r="X594">
        <f>W589*W594</f>
        <v>0</v>
      </c>
    </row>
    <row r="595" spans="2:24" ht="20.100000000000001" customHeight="1">
      <c r="B595" s="86"/>
      <c r="C595" s="81"/>
      <c r="D595" s="87"/>
      <c r="E595" s="104" t="b">
        <v>0</v>
      </c>
      <c r="F595" s="108"/>
      <c r="G595" s="88"/>
      <c r="H595" s="123" t="s">
        <v>180</v>
      </c>
      <c r="I595" s="62"/>
      <c r="J595" s="89"/>
      <c r="K595" s="19" t="str">
        <f t="shared" si="52"/>
        <v>--</v>
      </c>
      <c r="L595" s="134"/>
      <c r="M595" s="19" t="str">
        <f t="shared" si="53"/>
        <v>--</v>
      </c>
      <c r="N595" s="134"/>
      <c r="O595" s="106" t="str">
        <f t="shared" si="54"/>
        <v>--</v>
      </c>
      <c r="P595" s="134"/>
      <c r="Q595" s="70" t="b">
        <f t="shared" si="55"/>
        <v>1</v>
      </c>
      <c r="R595" s="131" t="str">
        <f t="shared" si="56"/>
        <v>---</v>
      </c>
      <c r="S595" s="131" t="str">
        <f t="shared" si="57"/>
        <v>---</v>
      </c>
      <c r="T595" s="65" t="str">
        <f t="shared" si="58"/>
        <v>--</v>
      </c>
      <c r="V595" s="77"/>
      <c r="W595" s="77"/>
      <c r="X595">
        <f>W589*W595</f>
        <v>0</v>
      </c>
    </row>
    <row r="596" spans="2:24" ht="20.100000000000001" customHeight="1">
      <c r="B596" s="86"/>
      <c r="C596" s="81"/>
      <c r="D596" s="87"/>
      <c r="E596" s="104" t="b">
        <v>0</v>
      </c>
      <c r="F596" s="108"/>
      <c r="G596" s="88"/>
      <c r="H596" s="123" t="s">
        <v>180</v>
      </c>
      <c r="I596" s="62"/>
      <c r="J596" s="89"/>
      <c r="K596" s="19" t="str">
        <f t="shared" si="52"/>
        <v>--</v>
      </c>
      <c r="L596" s="134"/>
      <c r="M596" s="19" t="str">
        <f t="shared" si="53"/>
        <v>--</v>
      </c>
      <c r="N596" s="134"/>
      <c r="O596" s="106" t="str">
        <f t="shared" si="54"/>
        <v>--</v>
      </c>
      <c r="P596" s="134"/>
      <c r="Q596" s="70" t="b">
        <f t="shared" si="55"/>
        <v>1</v>
      </c>
      <c r="R596" s="131" t="str">
        <f t="shared" si="56"/>
        <v>---</v>
      </c>
      <c r="S596" s="131" t="str">
        <f t="shared" si="57"/>
        <v>---</v>
      </c>
      <c r="T596" s="65" t="str">
        <f t="shared" si="58"/>
        <v>--</v>
      </c>
      <c r="V596" s="77"/>
      <c r="W596" s="77"/>
      <c r="X596">
        <f>W589*W596</f>
        <v>0</v>
      </c>
    </row>
    <row r="597" spans="2:24" ht="20.100000000000001" customHeight="1">
      <c r="B597" s="86"/>
      <c r="C597" s="81"/>
      <c r="D597" s="87"/>
      <c r="E597" s="104" t="b">
        <v>0</v>
      </c>
      <c r="F597" s="108"/>
      <c r="G597" s="88"/>
      <c r="H597" s="123" t="s">
        <v>180</v>
      </c>
      <c r="I597" s="62"/>
      <c r="J597" s="89"/>
      <c r="K597" s="19" t="str">
        <f t="shared" si="52"/>
        <v>--</v>
      </c>
      <c r="L597" s="134"/>
      <c r="M597" s="19" t="str">
        <f t="shared" si="53"/>
        <v>--</v>
      </c>
      <c r="N597" s="134"/>
      <c r="O597" s="106" t="str">
        <f t="shared" si="54"/>
        <v>--</v>
      </c>
      <c r="P597" s="134"/>
      <c r="Q597" s="70" t="b">
        <f t="shared" si="55"/>
        <v>1</v>
      </c>
      <c r="R597" s="131" t="str">
        <f t="shared" si="56"/>
        <v>---</v>
      </c>
      <c r="S597" s="131" t="str">
        <f t="shared" si="57"/>
        <v>---</v>
      </c>
      <c r="T597" s="65" t="str">
        <f t="shared" si="58"/>
        <v>--</v>
      </c>
      <c r="V597" s="77"/>
      <c r="W597" s="77"/>
      <c r="X597">
        <f>W589*W597</f>
        <v>0</v>
      </c>
    </row>
    <row r="598" spans="2:24" ht="20.100000000000001" customHeight="1">
      <c r="B598" s="86"/>
      <c r="C598" s="81"/>
      <c r="D598" s="87"/>
      <c r="E598" s="104" t="b">
        <v>0</v>
      </c>
      <c r="F598" s="108"/>
      <c r="G598" s="88"/>
      <c r="H598" s="123" t="s">
        <v>180</v>
      </c>
      <c r="I598" s="62"/>
      <c r="J598" s="89"/>
      <c r="K598" s="19" t="str">
        <f t="shared" si="52"/>
        <v>--</v>
      </c>
      <c r="L598" s="134"/>
      <c r="M598" s="19" t="str">
        <f t="shared" si="53"/>
        <v>--</v>
      </c>
      <c r="N598" s="134"/>
      <c r="O598" s="106" t="str">
        <f t="shared" si="54"/>
        <v>--</v>
      </c>
      <c r="P598" s="134"/>
      <c r="Q598" s="70" t="b">
        <f t="shared" si="55"/>
        <v>1</v>
      </c>
      <c r="R598" s="131" t="str">
        <f t="shared" si="56"/>
        <v>---</v>
      </c>
      <c r="S598" s="131" t="str">
        <f t="shared" si="57"/>
        <v>---</v>
      </c>
      <c r="T598" s="65" t="str">
        <f t="shared" si="58"/>
        <v>--</v>
      </c>
      <c r="V598" s="77"/>
      <c r="W598" s="77"/>
      <c r="X598">
        <f>W589*W598</f>
        <v>0</v>
      </c>
    </row>
    <row r="599" spans="2:24" ht="20.100000000000001" customHeight="1">
      <c r="B599" s="86"/>
      <c r="C599" s="81"/>
      <c r="D599" s="87"/>
      <c r="E599" s="104" t="b">
        <v>0</v>
      </c>
      <c r="F599" s="108"/>
      <c r="G599" s="88"/>
      <c r="H599" s="123" t="s">
        <v>180</v>
      </c>
      <c r="I599" s="62"/>
      <c r="J599" s="89"/>
      <c r="K599" s="19" t="str">
        <f t="shared" si="52"/>
        <v>--</v>
      </c>
      <c r="L599" s="134"/>
      <c r="M599" s="19" t="str">
        <f t="shared" si="53"/>
        <v>--</v>
      </c>
      <c r="N599" s="134"/>
      <c r="O599" s="106" t="str">
        <f t="shared" si="54"/>
        <v>--</v>
      </c>
      <c r="P599" s="134"/>
      <c r="Q599" s="70" t="b">
        <f t="shared" si="55"/>
        <v>1</v>
      </c>
      <c r="R599" s="131" t="str">
        <f t="shared" si="56"/>
        <v>---</v>
      </c>
      <c r="S599" s="131" t="str">
        <f t="shared" si="57"/>
        <v>---</v>
      </c>
      <c r="T599" s="65" t="str">
        <f t="shared" si="58"/>
        <v>--</v>
      </c>
      <c r="V599" s="77"/>
      <c r="W599" s="77"/>
      <c r="X599">
        <f>W589*W599</f>
        <v>0</v>
      </c>
    </row>
    <row r="600" spans="2:24" ht="20.100000000000001" customHeight="1">
      <c r="B600" s="86"/>
      <c r="C600" s="81"/>
      <c r="D600" s="87"/>
      <c r="E600" s="104" t="b">
        <v>0</v>
      </c>
      <c r="F600" s="108"/>
      <c r="G600" s="88"/>
      <c r="H600" s="123" t="s">
        <v>180</v>
      </c>
      <c r="I600" s="62"/>
      <c r="J600" s="89"/>
      <c r="K600" s="19" t="str">
        <f t="shared" si="52"/>
        <v>--</v>
      </c>
      <c r="L600" s="134"/>
      <c r="M600" s="19" t="str">
        <f t="shared" si="53"/>
        <v>--</v>
      </c>
      <c r="N600" s="134"/>
      <c r="O600" s="106" t="str">
        <f t="shared" si="54"/>
        <v>--</v>
      </c>
      <c r="P600" s="134"/>
      <c r="Q600" s="70" t="b">
        <f t="shared" si="55"/>
        <v>1</v>
      </c>
      <c r="R600" s="131" t="str">
        <f t="shared" si="56"/>
        <v>---</v>
      </c>
      <c r="S600" s="131" t="str">
        <f t="shared" si="57"/>
        <v>---</v>
      </c>
      <c r="T600" s="65" t="str">
        <f t="shared" si="58"/>
        <v>--</v>
      </c>
      <c r="V600" s="77"/>
      <c r="W600" s="77"/>
      <c r="X600">
        <f>W589*W600</f>
        <v>0</v>
      </c>
    </row>
    <row r="601" spans="2:24" ht="20.100000000000001" customHeight="1" thickBot="1">
      <c r="B601" s="86"/>
      <c r="C601" s="81"/>
      <c r="D601" s="87"/>
      <c r="E601" s="104" t="b">
        <v>0</v>
      </c>
      <c r="F601" s="108"/>
      <c r="G601" s="88"/>
      <c r="H601" s="123" t="s">
        <v>180</v>
      </c>
      <c r="I601" s="62"/>
      <c r="J601" s="89"/>
      <c r="K601" s="19" t="str">
        <f t="shared" si="52"/>
        <v>--</v>
      </c>
      <c r="L601" s="134"/>
      <c r="M601" s="19" t="str">
        <f t="shared" si="53"/>
        <v>--</v>
      </c>
      <c r="N601" s="134"/>
      <c r="O601" s="106" t="str">
        <f t="shared" si="54"/>
        <v>--</v>
      </c>
      <c r="P601" s="134"/>
      <c r="Q601" s="70" t="b">
        <f t="shared" si="55"/>
        <v>1</v>
      </c>
      <c r="R601" s="131" t="str">
        <f t="shared" si="56"/>
        <v>---</v>
      </c>
      <c r="S601" s="131" t="str">
        <f t="shared" si="57"/>
        <v>---</v>
      </c>
      <c r="T601" s="65" t="str">
        <f t="shared" si="58"/>
        <v>--</v>
      </c>
      <c r="V601" t="s">
        <v>188</v>
      </c>
      <c r="W601" s="125">
        <f>SUM(W592:W600)</f>
        <v>0</v>
      </c>
      <c r="X601" s="126">
        <f>SUM(X592:X600)</f>
        <v>0</v>
      </c>
    </row>
    <row r="602" spans="2:24" ht="20.100000000000001" customHeight="1" thickTop="1">
      <c r="B602" s="86"/>
      <c r="C602" s="81"/>
      <c r="D602" s="87"/>
      <c r="E602" s="104" t="b">
        <v>0</v>
      </c>
      <c r="F602" s="108"/>
      <c r="G602" s="88"/>
      <c r="H602" s="123" t="s">
        <v>180</v>
      </c>
      <c r="I602" s="62"/>
      <c r="J602" s="89"/>
      <c r="K602" s="19" t="str">
        <f t="shared" si="52"/>
        <v>--</v>
      </c>
      <c r="L602" s="134"/>
      <c r="M602" s="19" t="str">
        <f t="shared" si="53"/>
        <v>--</v>
      </c>
      <c r="N602" s="134"/>
      <c r="O602" s="106" t="str">
        <f t="shared" si="54"/>
        <v>--</v>
      </c>
      <c r="P602" s="134"/>
      <c r="Q602" s="70" t="b">
        <f t="shared" si="55"/>
        <v>1</v>
      </c>
      <c r="R602" s="131" t="str">
        <f t="shared" si="56"/>
        <v>---</v>
      </c>
      <c r="S602" s="131" t="str">
        <f t="shared" si="57"/>
        <v>---</v>
      </c>
      <c r="T602" s="65" t="str">
        <f t="shared" si="58"/>
        <v>--</v>
      </c>
    </row>
    <row r="603" spans="2:24" ht="20.100000000000001" customHeight="1">
      <c r="B603" s="86"/>
      <c r="C603" s="81"/>
      <c r="D603" s="87"/>
      <c r="E603" s="104" t="b">
        <v>0</v>
      </c>
      <c r="F603" s="108"/>
      <c r="G603" s="88"/>
      <c r="H603" s="123" t="s">
        <v>180</v>
      </c>
      <c r="I603" s="62"/>
      <c r="J603" s="89"/>
      <c r="K603" s="19" t="str">
        <f t="shared" si="52"/>
        <v>--</v>
      </c>
      <c r="L603" s="134"/>
      <c r="M603" s="19" t="str">
        <f t="shared" si="53"/>
        <v>--</v>
      </c>
      <c r="N603" s="134"/>
      <c r="O603" s="106" t="str">
        <f t="shared" si="54"/>
        <v>--</v>
      </c>
      <c r="P603" s="134"/>
      <c r="Q603" s="70" t="b">
        <f t="shared" si="55"/>
        <v>1</v>
      </c>
      <c r="R603" s="131" t="str">
        <f t="shared" si="56"/>
        <v>---</v>
      </c>
      <c r="S603" s="131" t="str">
        <f t="shared" si="57"/>
        <v>---</v>
      </c>
      <c r="T603" s="65" t="str">
        <f t="shared" si="58"/>
        <v>--</v>
      </c>
    </row>
    <row r="604" spans="2:24" ht="20.100000000000001" customHeight="1">
      <c r="B604" s="86"/>
      <c r="C604" s="81"/>
      <c r="D604" s="87"/>
      <c r="E604" s="104" t="b">
        <v>0</v>
      </c>
      <c r="F604" s="108"/>
      <c r="G604" s="88"/>
      <c r="H604" s="123" t="s">
        <v>180</v>
      </c>
      <c r="I604" s="62"/>
      <c r="J604" s="89"/>
      <c r="K604" s="19" t="str">
        <f t="shared" si="52"/>
        <v>--</v>
      </c>
      <c r="L604" s="134"/>
      <c r="M604" s="19" t="str">
        <f t="shared" si="53"/>
        <v>--</v>
      </c>
      <c r="N604" s="134"/>
      <c r="O604" s="106" t="str">
        <f t="shared" si="54"/>
        <v>--</v>
      </c>
      <c r="P604" s="134"/>
      <c r="Q604" s="70" t="b">
        <f t="shared" si="55"/>
        <v>1</v>
      </c>
      <c r="R604" s="131" t="str">
        <f t="shared" si="56"/>
        <v>---</v>
      </c>
      <c r="S604" s="131" t="str">
        <f t="shared" si="57"/>
        <v>---</v>
      </c>
      <c r="T604" s="65" t="str">
        <f t="shared" si="58"/>
        <v>--</v>
      </c>
    </row>
    <row r="605" spans="2:24" ht="20.100000000000001" customHeight="1">
      <c r="B605" s="86"/>
      <c r="C605" s="81"/>
      <c r="D605" s="87"/>
      <c r="E605" s="104" t="b">
        <v>0</v>
      </c>
      <c r="F605" s="108"/>
      <c r="G605" s="88"/>
      <c r="H605" s="123" t="s">
        <v>180</v>
      </c>
      <c r="I605" s="62"/>
      <c r="J605" s="89"/>
      <c r="K605" s="19" t="str">
        <f t="shared" si="52"/>
        <v>--</v>
      </c>
      <c r="L605" s="134"/>
      <c r="M605" s="19" t="str">
        <f t="shared" si="53"/>
        <v>--</v>
      </c>
      <c r="N605" s="134"/>
      <c r="O605" s="106" t="str">
        <f t="shared" si="54"/>
        <v>--</v>
      </c>
      <c r="P605" s="134"/>
      <c r="Q605" s="70" t="b">
        <f t="shared" si="55"/>
        <v>1</v>
      </c>
      <c r="R605" s="131" t="str">
        <f t="shared" si="56"/>
        <v>---</v>
      </c>
      <c r="S605" s="131" t="str">
        <f t="shared" si="57"/>
        <v>---</v>
      </c>
      <c r="T605" s="65" t="str">
        <f t="shared" si="58"/>
        <v>--</v>
      </c>
    </row>
    <row r="606" spans="2:24" ht="20.100000000000001" customHeight="1">
      <c r="B606" s="86"/>
      <c r="C606" s="81"/>
      <c r="D606" s="87"/>
      <c r="E606" s="104" t="b">
        <v>0</v>
      </c>
      <c r="F606" s="108"/>
      <c r="G606" s="88"/>
      <c r="H606" s="123" t="s">
        <v>180</v>
      </c>
      <c r="I606" s="62"/>
      <c r="J606" s="89"/>
      <c r="K606" s="19" t="str">
        <f t="shared" si="52"/>
        <v>--</v>
      </c>
      <c r="L606" s="134"/>
      <c r="M606" s="19" t="str">
        <f t="shared" si="53"/>
        <v>--</v>
      </c>
      <c r="N606" s="134"/>
      <c r="O606" s="106" t="str">
        <f t="shared" si="54"/>
        <v>--</v>
      </c>
      <c r="P606" s="134"/>
      <c r="Q606" s="70" t="b">
        <f t="shared" si="55"/>
        <v>1</v>
      </c>
      <c r="R606" s="131" t="str">
        <f t="shared" si="56"/>
        <v>---</v>
      </c>
      <c r="S606" s="131" t="str">
        <f t="shared" si="57"/>
        <v>---</v>
      </c>
      <c r="T606" s="65" t="str">
        <f t="shared" si="58"/>
        <v>--</v>
      </c>
    </row>
    <row r="607" spans="2:24" ht="20.100000000000001" customHeight="1">
      <c r="B607" s="86"/>
      <c r="C607" s="81"/>
      <c r="D607" s="87"/>
      <c r="E607" s="104" t="b">
        <v>0</v>
      </c>
      <c r="F607" s="108"/>
      <c r="G607" s="88"/>
      <c r="H607" s="123" t="s">
        <v>180</v>
      </c>
      <c r="I607" s="62"/>
      <c r="J607" s="89"/>
      <c r="K607" s="19" t="str">
        <f t="shared" si="52"/>
        <v>--</v>
      </c>
      <c r="L607" s="134"/>
      <c r="M607" s="19" t="str">
        <f t="shared" si="53"/>
        <v>--</v>
      </c>
      <c r="N607" s="134"/>
      <c r="O607" s="106" t="str">
        <f t="shared" si="54"/>
        <v>--</v>
      </c>
      <c r="P607" s="134"/>
      <c r="Q607" s="70" t="b">
        <f t="shared" si="55"/>
        <v>1</v>
      </c>
      <c r="R607" s="131" t="str">
        <f t="shared" si="56"/>
        <v>---</v>
      </c>
      <c r="S607" s="131" t="str">
        <f t="shared" si="57"/>
        <v>---</v>
      </c>
      <c r="T607" s="65" t="str">
        <f t="shared" si="58"/>
        <v>--</v>
      </c>
    </row>
    <row r="608" spans="2:24" ht="20.100000000000001" customHeight="1">
      <c r="B608" s="86"/>
      <c r="C608" s="81"/>
      <c r="D608" s="87"/>
      <c r="E608" s="104" t="b">
        <v>0</v>
      </c>
      <c r="F608" s="108"/>
      <c r="G608" s="88"/>
      <c r="H608" s="123" t="s">
        <v>180</v>
      </c>
      <c r="I608" s="62"/>
      <c r="J608" s="89"/>
      <c r="K608" s="19" t="str">
        <f t="shared" si="52"/>
        <v>--</v>
      </c>
      <c r="L608" s="134"/>
      <c r="M608" s="19" t="str">
        <f t="shared" si="53"/>
        <v>--</v>
      </c>
      <c r="N608" s="134"/>
      <c r="O608" s="106" t="str">
        <f t="shared" si="54"/>
        <v>--</v>
      </c>
      <c r="P608" s="134"/>
      <c r="Q608" s="70" t="b">
        <f t="shared" si="55"/>
        <v>1</v>
      </c>
      <c r="R608" s="131" t="str">
        <f t="shared" si="56"/>
        <v>---</v>
      </c>
      <c r="S608" s="131" t="str">
        <f t="shared" si="57"/>
        <v>---</v>
      </c>
      <c r="T608" s="65" t="str">
        <f t="shared" si="58"/>
        <v>--</v>
      </c>
    </row>
    <row r="609" spans="2:20" ht="20.100000000000001" customHeight="1">
      <c r="B609" s="86"/>
      <c r="C609" s="81"/>
      <c r="D609" s="87"/>
      <c r="E609" s="104" t="b">
        <v>0</v>
      </c>
      <c r="F609" s="108"/>
      <c r="G609" s="88"/>
      <c r="H609" s="123" t="s">
        <v>180</v>
      </c>
      <c r="I609" s="62"/>
      <c r="J609" s="89"/>
      <c r="K609" s="19" t="str">
        <f t="shared" si="52"/>
        <v>--</v>
      </c>
      <c r="L609" s="134"/>
      <c r="M609" s="19" t="str">
        <f t="shared" si="53"/>
        <v>--</v>
      </c>
      <c r="N609" s="134"/>
      <c r="O609" s="106" t="str">
        <f t="shared" si="54"/>
        <v>--</v>
      </c>
      <c r="P609" s="134"/>
      <c r="Q609" s="70" t="b">
        <f t="shared" si="55"/>
        <v>1</v>
      </c>
      <c r="R609" s="131" t="str">
        <f t="shared" si="56"/>
        <v>---</v>
      </c>
      <c r="S609" s="131" t="str">
        <f t="shared" si="57"/>
        <v>---</v>
      </c>
      <c r="T609" s="65" t="str">
        <f t="shared" si="58"/>
        <v>--</v>
      </c>
    </row>
    <row r="610" spans="2:20" ht="20.100000000000001" customHeight="1">
      <c r="B610" s="86"/>
      <c r="C610" s="81"/>
      <c r="D610" s="87"/>
      <c r="E610" s="104" t="b">
        <v>0</v>
      </c>
      <c r="F610" s="108"/>
      <c r="G610" s="88"/>
      <c r="H610" s="123" t="s">
        <v>180</v>
      </c>
      <c r="I610" s="62"/>
      <c r="J610" s="89"/>
      <c r="K610" s="19" t="str">
        <f t="shared" si="52"/>
        <v>--</v>
      </c>
      <c r="L610" s="134"/>
      <c r="M610" s="19" t="str">
        <f t="shared" si="53"/>
        <v>--</v>
      </c>
      <c r="N610" s="134"/>
      <c r="O610" s="106" t="str">
        <f t="shared" si="54"/>
        <v>--</v>
      </c>
      <c r="P610" s="134"/>
      <c r="Q610" s="70" t="b">
        <f t="shared" si="55"/>
        <v>1</v>
      </c>
      <c r="R610" s="131" t="str">
        <f t="shared" si="56"/>
        <v>---</v>
      </c>
      <c r="S610" s="131" t="str">
        <f t="shared" si="57"/>
        <v>---</v>
      </c>
      <c r="T610" s="65" t="str">
        <f t="shared" si="58"/>
        <v>--</v>
      </c>
    </row>
    <row r="611" spans="2:20" ht="20.100000000000001" customHeight="1">
      <c r="B611" s="86"/>
      <c r="C611" s="81"/>
      <c r="D611" s="87"/>
      <c r="E611" s="104" t="b">
        <v>0</v>
      </c>
      <c r="F611" s="108"/>
      <c r="G611" s="88"/>
      <c r="H611" s="123" t="s">
        <v>180</v>
      </c>
      <c r="I611" s="62"/>
      <c r="J611" s="89"/>
      <c r="K611" s="19" t="str">
        <f t="shared" si="52"/>
        <v>--</v>
      </c>
      <c r="L611" s="134"/>
      <c r="M611" s="19" t="str">
        <f t="shared" si="53"/>
        <v>--</v>
      </c>
      <c r="N611" s="134"/>
      <c r="O611" s="106" t="str">
        <f t="shared" si="54"/>
        <v>--</v>
      </c>
      <c r="P611" s="134"/>
      <c r="Q611" s="70" t="b">
        <f t="shared" si="55"/>
        <v>1</v>
      </c>
      <c r="R611" s="131" t="str">
        <f t="shared" si="56"/>
        <v>---</v>
      </c>
      <c r="S611" s="131" t="str">
        <f t="shared" si="57"/>
        <v>---</v>
      </c>
      <c r="T611" s="65" t="str">
        <f t="shared" si="58"/>
        <v>--</v>
      </c>
    </row>
    <row r="612" spans="2:20" ht="20.100000000000001" customHeight="1">
      <c r="B612" s="86"/>
      <c r="C612" s="81"/>
      <c r="D612" s="87"/>
      <c r="E612" s="104" t="b">
        <v>0</v>
      </c>
      <c r="F612" s="108"/>
      <c r="G612" s="88"/>
      <c r="H612" s="123" t="s">
        <v>180</v>
      </c>
      <c r="I612" s="62"/>
      <c r="J612" s="89"/>
      <c r="K612" s="19" t="str">
        <f t="shared" si="52"/>
        <v>--</v>
      </c>
      <c r="L612" s="134"/>
      <c r="M612" s="19" t="str">
        <f t="shared" si="53"/>
        <v>--</v>
      </c>
      <c r="N612" s="134"/>
      <c r="O612" s="106" t="str">
        <f t="shared" si="54"/>
        <v>--</v>
      </c>
      <c r="P612" s="134"/>
      <c r="Q612" s="70" t="b">
        <f t="shared" si="55"/>
        <v>1</v>
      </c>
      <c r="R612" s="131" t="str">
        <f t="shared" si="56"/>
        <v>---</v>
      </c>
      <c r="S612" s="131" t="str">
        <f t="shared" si="57"/>
        <v>---</v>
      </c>
      <c r="T612" s="65" t="str">
        <f t="shared" si="58"/>
        <v>--</v>
      </c>
    </row>
    <row r="613" spans="2:20" ht="20.100000000000001" customHeight="1">
      <c r="B613" s="86"/>
      <c r="C613" s="81"/>
      <c r="D613" s="87"/>
      <c r="E613" s="104" t="b">
        <v>0</v>
      </c>
      <c r="F613" s="108"/>
      <c r="G613" s="88"/>
      <c r="H613" s="123" t="s">
        <v>180</v>
      </c>
      <c r="I613" s="62"/>
      <c r="J613" s="89"/>
      <c r="K613" s="19" t="str">
        <f t="shared" si="52"/>
        <v>--</v>
      </c>
      <c r="L613" s="134"/>
      <c r="M613" s="19" t="str">
        <f t="shared" si="53"/>
        <v>--</v>
      </c>
      <c r="N613" s="134"/>
      <c r="O613" s="106" t="str">
        <f t="shared" si="54"/>
        <v>--</v>
      </c>
      <c r="P613" s="134"/>
      <c r="Q613" s="70" t="b">
        <f t="shared" si="55"/>
        <v>1</v>
      </c>
      <c r="R613" s="131" t="str">
        <f t="shared" si="56"/>
        <v>---</v>
      </c>
      <c r="S613" s="131" t="str">
        <f t="shared" si="57"/>
        <v>---</v>
      </c>
      <c r="T613" s="65" t="str">
        <f t="shared" si="58"/>
        <v>--</v>
      </c>
    </row>
    <row r="614" spans="2:20" ht="20.100000000000001" customHeight="1">
      <c r="B614" s="85"/>
      <c r="C614" s="81"/>
      <c r="D614" s="83"/>
      <c r="E614" s="104" t="b">
        <v>0</v>
      </c>
      <c r="F614" s="109"/>
      <c r="G614" s="89"/>
      <c r="H614" s="123" t="s">
        <v>180</v>
      </c>
      <c r="I614" s="62"/>
      <c r="J614" s="89"/>
      <c r="K614" s="19" t="str">
        <f t="shared" si="52"/>
        <v>--</v>
      </c>
      <c r="L614" s="134" t="str">
        <f>IF(K614&gt;0,IFERROR(MATCH(K614,R_11values,-1),""),"")</f>
        <v/>
      </c>
      <c r="M614" s="19" t="str">
        <f t="shared" si="53"/>
        <v>--</v>
      </c>
      <c r="N614" s="134" t="str">
        <f xml:space="preserve"> IF(M614&gt;0, IFERROR(MATCH(M614,CO2values,-1),""),"")</f>
        <v/>
      </c>
      <c r="O614" s="106" t="str">
        <f t="shared" si="54"/>
        <v>--</v>
      </c>
      <c r="P614" s="134" t="str">
        <f xml:space="preserve"> IF(O614&gt;0, IFERROR(MATCH(O614,NVvalues,-1),""),"")</f>
        <v/>
      </c>
      <c r="Q614" s="70" t="b">
        <f t="shared" si="55"/>
        <v>1</v>
      </c>
      <c r="R614" s="131" t="str">
        <f t="shared" si="56"/>
        <v>---</v>
      </c>
      <c r="S614" s="131" t="str">
        <f t="shared" si="57"/>
        <v>---</v>
      </c>
      <c r="T614" s="65" t="str">
        <f t="shared" si="58"/>
        <v>--</v>
      </c>
    </row>
    <row r="615" spans="2:20" ht="20.100000000000001" customHeight="1" thickBot="1">
      <c r="B615" s="86"/>
      <c r="C615" s="81"/>
      <c r="D615" s="83"/>
      <c r="E615" s="104" t="b">
        <v>0</v>
      </c>
      <c r="F615" s="107"/>
      <c r="G615" s="90"/>
      <c r="H615" s="123" t="s">
        <v>180</v>
      </c>
      <c r="I615" s="62"/>
      <c r="J615" s="89"/>
      <c r="K615" s="19" t="str">
        <f t="shared" si="52"/>
        <v>--</v>
      </c>
      <c r="L615" s="134" t="str">
        <f>IF(K615&gt;0,IFERROR(MATCH(K615,R_11values,-1),""),"")</f>
        <v/>
      </c>
      <c r="M615" s="19" t="str">
        <f t="shared" si="53"/>
        <v>--</v>
      </c>
      <c r="N615" s="134" t="str">
        <f xml:space="preserve"> IF(M615&gt;0, IFERROR(MATCH(M615,CO2values,-1),""),"")</f>
        <v/>
      </c>
      <c r="O615" s="106" t="str">
        <f t="shared" si="54"/>
        <v>--</v>
      </c>
      <c r="P615" s="134" t="str">
        <f xml:space="preserve"> IF(O615&gt;0, IFERROR(MATCH(O615,NVvalues,-1),""),"")</f>
        <v/>
      </c>
      <c r="Q615" s="70" t="b">
        <f t="shared" si="55"/>
        <v>1</v>
      </c>
      <c r="R615" s="131" t="str">
        <f t="shared" si="56"/>
        <v>---</v>
      </c>
      <c r="S615" s="131" t="str">
        <f t="shared" si="57"/>
        <v>---</v>
      </c>
      <c r="T615" s="65" t="str">
        <f t="shared" si="58"/>
        <v>--</v>
      </c>
    </row>
    <row r="616" spans="2:20" ht="13.5" thickBot="1">
      <c r="B616" s="73" t="s">
        <v>195</v>
      </c>
      <c r="C616" s="37"/>
      <c r="D616" s="55"/>
      <c r="E616" s="55"/>
      <c r="F616" s="71"/>
      <c r="G616" s="189" t="s">
        <v>16</v>
      </c>
      <c r="H616" s="189"/>
      <c r="I616" s="189"/>
      <c r="J616" s="190"/>
      <c r="K616" s="10"/>
      <c r="L616" s="10"/>
      <c r="M616" s="10"/>
      <c r="N616" s="10"/>
      <c r="O616" s="10"/>
      <c r="P616" s="134"/>
      <c r="Q616" s="91" t="s">
        <v>93</v>
      </c>
      <c r="R616" s="92">
        <f>IF($S619,SUM(R589:R615),"Invalid")</f>
        <v>0</v>
      </c>
      <c r="S616" s="92">
        <f>IF($S619,SUM(S589:S615),"Invalid")</f>
        <v>0</v>
      </c>
      <c r="T616" s="93">
        <f>IF($S619,SUM(T589:T615),"Invalid")</f>
        <v>0</v>
      </c>
    </row>
    <row r="617" spans="2:20" ht="13.5" thickTop="1">
      <c r="B617" s="38"/>
      <c r="C617" s="6"/>
      <c r="D617" s="156" t="s">
        <v>13</v>
      </c>
      <c r="E617" s="156"/>
      <c r="F617" s="156" t="s">
        <v>15</v>
      </c>
      <c r="G617" s="156">
        <v>1</v>
      </c>
      <c r="H617" s="156">
        <v>2</v>
      </c>
      <c r="I617" s="156">
        <v>3</v>
      </c>
      <c r="J617" s="72">
        <v>4</v>
      </c>
      <c r="K617" s="6"/>
      <c r="L617" s="6"/>
      <c r="M617" s="6"/>
      <c r="N617" s="6"/>
      <c r="O617" s="6"/>
      <c r="P617" s="44"/>
      <c r="Q617" s="191" t="s">
        <v>16</v>
      </c>
      <c r="R617" s="193" t="str">
        <f>IFERROR(IF(0=R616,"",MATCH(R616,R_11values,-1)),"Invalid")</f>
        <v/>
      </c>
      <c r="S617" s="193" t="str">
        <f>IFERROR(IF(0=S616,"",MATCH(S616,CO2values,-1)),"Invalid")</f>
        <v/>
      </c>
      <c r="T617" s="195" t="str">
        <f>IFERROR(IF(0=T616,"",MATCH(T616,NVvalues,-1)),"Invalid")</f>
        <v/>
      </c>
    </row>
    <row r="618" spans="2:20" ht="13.5" thickBot="1">
      <c r="B618" s="38"/>
      <c r="C618" s="6"/>
      <c r="D618" s="160" t="str">
        <f>C582</f>
        <v>Number/NameS8</v>
      </c>
      <c r="E618" s="160"/>
      <c r="F618" s="160" t="s">
        <v>112</v>
      </c>
      <c r="G618" s="158" t="str">
        <f>IF($S619,IF(R617=G617,N582,""),"Invalid")</f>
        <v/>
      </c>
      <c r="H618" s="158" t="str">
        <f>IF($S619,IF(R617=H617,N582,""),"Invalid")</f>
        <v/>
      </c>
      <c r="I618" s="158" t="str">
        <f>IF($S619,IF(R617=I617,N582,""),"Invalid")</f>
        <v/>
      </c>
      <c r="J618" s="65" t="str">
        <f>IF($S619,IF(R617=J617,N582,""),"Invalid")</f>
        <v/>
      </c>
      <c r="K618" s="44"/>
      <c r="L618" s="44"/>
      <c r="M618" s="44"/>
      <c r="N618" s="44"/>
      <c r="O618" s="44"/>
      <c r="P618" s="44"/>
      <c r="Q618" s="192"/>
      <c r="R618" s="194"/>
      <c r="S618" s="194"/>
      <c r="T618" s="196"/>
    </row>
    <row r="619" spans="2:20">
      <c r="B619" s="38"/>
      <c r="C619" s="6"/>
      <c r="D619" s="6"/>
      <c r="E619" s="6"/>
      <c r="F619" s="160" t="s">
        <v>113</v>
      </c>
      <c r="G619" s="158" t="str">
        <f>IF($S619,IF(S617=G617,N582,""),"Invalid")</f>
        <v/>
      </c>
      <c r="H619" s="158" t="str">
        <f>IF($S619,IF(S617=H617,N582,""),"Invalid")</f>
        <v/>
      </c>
      <c r="I619" s="158" t="str">
        <f>IF($S619,IF(S617=I617,N582,""),"Invalid")</f>
        <v/>
      </c>
      <c r="J619" s="65" t="str">
        <f>IF($S619,IF(S617=J617,N582,""),"Invalid")</f>
        <v/>
      </c>
      <c r="K619" s="44"/>
      <c r="L619" s="44"/>
      <c r="M619" s="44"/>
      <c r="N619" s="44"/>
      <c r="O619" s="44"/>
      <c r="P619" s="44"/>
      <c r="Q619" s="44"/>
      <c r="R619" s="66" t="s">
        <v>127</v>
      </c>
      <c r="S619" t="b">
        <f>AND(Q588:Q615)</f>
        <v>1</v>
      </c>
      <c r="T619" s="44"/>
    </row>
    <row r="620" spans="2:20">
      <c r="B620" s="38"/>
      <c r="C620" s="4"/>
      <c r="D620" s="4"/>
      <c r="E620" s="4"/>
      <c r="F620" s="157" t="s">
        <v>116</v>
      </c>
      <c r="G620" s="155" t="str">
        <f>IF($S619,IF(T617=G617,N582,""),"Invalid")</f>
        <v/>
      </c>
      <c r="H620" s="155" t="str">
        <f>IF($S619,IF(T617=H617,N582,""),"Invalid")</f>
        <v/>
      </c>
      <c r="I620" s="155" t="str">
        <f>IF($S619,IF(T617=I617,N582,""),"Invalid")</f>
        <v/>
      </c>
      <c r="J620" s="94" t="str">
        <f>IF($S619,IF(T617=J617,N582,""),"Invalid")</f>
        <v/>
      </c>
    </row>
    <row r="621" spans="2:20" ht="13.5" thickBot="1">
      <c r="B621" s="38"/>
      <c r="C621" s="4"/>
      <c r="D621" s="4"/>
      <c r="E621" s="4"/>
      <c r="F621" s="157" t="s">
        <v>93</v>
      </c>
      <c r="G621" s="98">
        <f>IF($S619,SUM(G618:G620),"Invalid")</f>
        <v>0</v>
      </c>
      <c r="H621" s="98">
        <f>IF($S619,SUM(H618:H620),"Invalid")</f>
        <v>0</v>
      </c>
      <c r="I621" s="98">
        <f>IF($S619,SUM(I618:I620),"Invalid")</f>
        <v>0</v>
      </c>
      <c r="J621" s="99">
        <f>IF($S619,SUM(J618:J620),"Invalid")</f>
        <v>0</v>
      </c>
    </row>
    <row r="622" spans="2:20" ht="13.5" thickTop="1">
      <c r="B622" s="38"/>
      <c r="C622" s="4"/>
      <c r="D622" s="4"/>
      <c r="E622" s="4"/>
      <c r="F622" s="157" t="s">
        <v>14</v>
      </c>
      <c r="G622" s="159" t="str">
        <f>IFERROR(IF(G621&gt;0,INDEX(LGletters,MATCH((G621),LGvalues,-1)),""),"Invalid")</f>
        <v/>
      </c>
      <c r="H622" s="159" t="str">
        <f>IFERROR(IF(H621&gt;0,INDEX(LGletters,MATCH((H621),LGvalues,-1)),""),"Invalid")</f>
        <v/>
      </c>
      <c r="I622" s="159" t="str">
        <f>IFERROR(IF(I621&gt;0,INDEX(LGletters,MATCH((I621),LGvalues,-1)),""),"Invalid")</f>
        <v/>
      </c>
      <c r="J622" s="56" t="str">
        <f>IFERROR(IF(J621&gt;0,INDEX(LGletters,MATCH((J621),LGvalues,-1)),""),"Invalid")</f>
        <v/>
      </c>
    </row>
    <row r="623" spans="2:20">
      <c r="B623" s="38"/>
      <c r="C623" s="4"/>
      <c r="D623" s="4"/>
      <c r="E623" s="4"/>
      <c r="F623" s="157" t="s">
        <v>23</v>
      </c>
      <c r="G623" s="155" t="str">
        <f>IFERROR(IF(G622="","",ROMAN(INDEX(Rindices, G617,FIND(UPPER(G622),"ABCDEF")))),"Invalid")</f>
        <v/>
      </c>
      <c r="H623" s="155" t="str">
        <f>IFERROR(IF(H622="","",ROMAN(INDEX(Rindices, H617,FIND(UPPER(H622),"ABCDEF")))),"Invalid")</f>
        <v/>
      </c>
      <c r="I623" s="155" t="str">
        <f>IFERROR(IF(I622="","",ROMAN(INDEX(Rindices, I617,FIND(UPPER(I622),"ABCDEF")))),"Invalid")</f>
        <v/>
      </c>
      <c r="J623" s="94" t="str">
        <f>IFERROR(IF(J622="","",ROMAN(INDEX(Rindices, J617,FIND(UPPER(J622),"ABCDEF")))),"Invalid")</f>
        <v/>
      </c>
    </row>
    <row r="624" spans="2:20" ht="13.5" thickBot="1">
      <c r="B624" s="40"/>
      <c r="C624" s="32"/>
      <c r="D624" s="32"/>
      <c r="E624" s="32"/>
      <c r="F624" s="41" t="s">
        <v>12</v>
      </c>
      <c r="G624" s="59" t="str">
        <f>IF($S619,IFERROR(CHOOSE(IFERROR(IF(G622="","",INDEX(Rindices, G617,FIND(UPPER(G622),"ABCDEF"))),"Invalid"),"Very Low","Low","Medium","High","Very High"),""),"Invalid")</f>
        <v/>
      </c>
      <c r="H624" s="59" t="str">
        <f>IF($S619,IFERROR(CHOOSE(IFERROR(IF(H622="","",INDEX(Rindices, H617,FIND(UPPER(H622),"ABCDEF"))),"Invalid"),"Very Low","Low","Medium","High","Very High"),""),"Invalid")</f>
        <v/>
      </c>
      <c r="I624" s="59" t="str">
        <f>IF($S619,IFERROR(CHOOSE(IFERROR(IF(I622="","",INDEX(Rindices, I617,FIND(UPPER(I622),"ABCDEF"))),"Invalid"),"Very Low","Low","Medium","High","Very High"),""),"Invalid")</f>
        <v/>
      </c>
      <c r="J624" s="60" t="str">
        <f>IF($S619,IFERROR(CHOOSE(IFERROR(IF(J622="","",INDEX(Rindices, J617,FIND(UPPER(J622),"ABCDEF"))),"Invalid"),"Very Low","Low","Medium","High","Very High"),""),"Invalid")</f>
        <v/>
      </c>
    </row>
    <row r="625" spans="1:16">
      <c r="A625" s="4"/>
      <c r="B625" s="4"/>
      <c r="C625" s="4"/>
      <c r="D625" s="4"/>
      <c r="E625" s="4"/>
      <c r="F625" s="130"/>
      <c r="G625" s="134"/>
      <c r="H625" s="134"/>
      <c r="I625" s="134"/>
      <c r="J625" s="134"/>
    </row>
    <row r="626" spans="1:16" ht="37.5" customHeight="1" thickBot="1">
      <c r="A626" s="4"/>
      <c r="B626" s="197" t="s">
        <v>202</v>
      </c>
      <c r="C626" s="197"/>
      <c r="D626" s="197"/>
      <c r="E626" s="197"/>
      <c r="F626" s="197"/>
      <c r="G626" s="197"/>
      <c r="H626" s="197"/>
      <c r="I626" s="197"/>
      <c r="J626" s="197"/>
      <c r="K626" s="197"/>
      <c r="L626" s="197"/>
      <c r="M626" s="197"/>
      <c r="N626" s="197"/>
      <c r="O626" s="197"/>
    </row>
    <row r="627" spans="1:16">
      <c r="B627" s="73" t="s">
        <v>196</v>
      </c>
      <c r="C627" s="37"/>
      <c r="D627" s="149" t="s">
        <v>197</v>
      </c>
      <c r="E627" s="150" t="str">
        <f>C582</f>
        <v>Number/NameS8</v>
      </c>
      <c r="F627" s="71"/>
      <c r="G627" s="189" t="s">
        <v>16</v>
      </c>
      <c r="H627" s="189"/>
      <c r="I627" s="189"/>
      <c r="J627" s="190"/>
    </row>
    <row r="628" spans="1:16">
      <c r="B628" s="38"/>
      <c r="C628" s="156" t="s">
        <v>15</v>
      </c>
      <c r="D628" s="4"/>
      <c r="E628" s="156"/>
      <c r="F628" s="4"/>
      <c r="G628" s="156">
        <v>1</v>
      </c>
      <c r="H628" s="156">
        <v>2</v>
      </c>
      <c r="I628" s="156">
        <v>3</v>
      </c>
      <c r="J628" s="72">
        <v>4</v>
      </c>
    </row>
    <row r="629" spans="1:16">
      <c r="B629" s="38"/>
      <c r="C629" s="198" t="s">
        <v>361</v>
      </c>
      <c r="D629" s="198"/>
      <c r="E629" s="198"/>
      <c r="F629" s="198"/>
      <c r="G629" s="11"/>
      <c r="H629" s="11"/>
      <c r="I629" s="11"/>
      <c r="J629" s="154"/>
    </row>
    <row r="630" spans="1:16">
      <c r="B630" s="38"/>
      <c r="C630" s="198" t="s">
        <v>362</v>
      </c>
      <c r="D630" s="198"/>
      <c r="E630" s="198"/>
      <c r="F630" s="198"/>
      <c r="G630" s="11"/>
      <c r="H630" s="11"/>
      <c r="I630" s="11"/>
      <c r="J630" s="154"/>
    </row>
    <row r="631" spans="1:16">
      <c r="B631" s="38"/>
      <c r="C631" s="198" t="s">
        <v>363</v>
      </c>
      <c r="D631" s="198"/>
      <c r="E631" s="198"/>
      <c r="F631" s="198"/>
      <c r="G631" s="11"/>
      <c r="H631" s="11"/>
      <c r="I631" s="11"/>
      <c r="J631" s="154"/>
    </row>
    <row r="632" spans="1:16">
      <c r="B632" s="38"/>
      <c r="C632" s="198" t="s">
        <v>364</v>
      </c>
      <c r="D632" s="198"/>
      <c r="E632" s="198"/>
      <c r="F632" s="198"/>
      <c r="G632" s="11"/>
      <c r="H632" s="11"/>
      <c r="I632" s="11"/>
      <c r="J632" s="154"/>
    </row>
    <row r="633" spans="1:16">
      <c r="B633" s="38"/>
      <c r="C633" s="198" t="s">
        <v>365</v>
      </c>
      <c r="D633" s="198"/>
      <c r="E633" s="198"/>
      <c r="F633" s="198"/>
      <c r="G633" s="11"/>
      <c r="H633" s="11"/>
      <c r="I633" s="11"/>
      <c r="J633" s="154"/>
    </row>
    <row r="634" spans="1:16">
      <c r="B634" s="38"/>
      <c r="C634" s="198" t="s">
        <v>366</v>
      </c>
      <c r="D634" s="198"/>
      <c r="E634" s="198"/>
      <c r="F634" s="198"/>
      <c r="G634" s="11"/>
      <c r="H634" s="11"/>
      <c r="I634" s="11"/>
      <c r="J634" s="154"/>
    </row>
    <row r="635" spans="1:16">
      <c r="B635" s="38"/>
      <c r="C635" s="198" t="s">
        <v>367</v>
      </c>
      <c r="D635" s="198"/>
      <c r="E635" s="198"/>
      <c r="F635" s="198"/>
      <c r="G635" s="11"/>
      <c r="H635" s="11"/>
      <c r="I635" s="11"/>
      <c r="J635" s="154"/>
    </row>
    <row r="636" spans="1:16">
      <c r="B636" s="38"/>
      <c r="C636" s="198" t="s">
        <v>368</v>
      </c>
      <c r="D636" s="198"/>
      <c r="E636" s="198"/>
      <c r="F636" s="198"/>
      <c r="G636" s="11"/>
      <c r="H636" s="11"/>
      <c r="I636" s="11"/>
      <c r="J636" s="154"/>
    </row>
    <row r="637" spans="1:16">
      <c r="B637" s="38"/>
      <c r="C637" s="198" t="s">
        <v>369</v>
      </c>
      <c r="D637" s="198"/>
      <c r="E637" s="198"/>
      <c r="F637" s="198"/>
      <c r="G637" s="11"/>
      <c r="H637" s="11"/>
      <c r="I637" s="11"/>
      <c r="J637" s="154"/>
      <c r="M637" s="176"/>
      <c r="N637" s="176"/>
      <c r="O637" s="176"/>
      <c r="P637" s="176"/>
    </row>
    <row r="638" spans="1:16">
      <c r="B638" s="38"/>
      <c r="C638" s="198" t="s">
        <v>370</v>
      </c>
      <c r="D638" s="198"/>
      <c r="E638" s="198"/>
      <c r="F638" s="198"/>
      <c r="G638" s="11"/>
      <c r="H638" s="11"/>
      <c r="I638" s="11"/>
      <c r="J638" s="154"/>
      <c r="M638" s="176"/>
      <c r="N638" s="176"/>
      <c r="O638" s="176"/>
      <c r="P638" s="176"/>
    </row>
    <row r="639" spans="1:16" ht="13.5" thickBot="1">
      <c r="B639" s="38"/>
      <c r="C639" s="4"/>
      <c r="D639" s="4"/>
      <c r="E639" s="4"/>
      <c r="F639" s="167" t="s">
        <v>93</v>
      </c>
      <c r="G639" s="98">
        <f>SUM(G629:G638)</f>
        <v>0</v>
      </c>
      <c r="H639" s="98">
        <f>SUM(H629:H638)</f>
        <v>0</v>
      </c>
      <c r="I639" s="98">
        <f>SUM(I629:I638)</f>
        <v>0</v>
      </c>
      <c r="J639" s="99">
        <f>SUM(J629:J638)</f>
        <v>0</v>
      </c>
      <c r="M639" s="176"/>
      <c r="N639" s="176"/>
      <c r="O639" s="176"/>
      <c r="P639" s="176"/>
    </row>
    <row r="640" spans="1:16" ht="13.5" thickTop="1">
      <c r="B640" s="38"/>
      <c r="C640" s="4"/>
      <c r="D640" s="4"/>
      <c r="E640" s="4"/>
      <c r="F640" s="167" t="s">
        <v>14</v>
      </c>
      <c r="G640" s="159" t="str">
        <f>IFERROR(IF(G639&gt;0,INDEX(LGletters,MATCH((G639),LGvalues,-1)),""),"Invalid")</f>
        <v/>
      </c>
      <c r="H640" s="159" t="str">
        <f>IFERROR(IF(H639&gt;0,INDEX(LGletters,MATCH((H639),LGvalues,-1)),""),"Invalid")</f>
        <v/>
      </c>
      <c r="I640" s="159" t="str">
        <f>IFERROR(IF(I639&gt;0,INDEX(LGletters,MATCH((I639),LGvalues,-1)),""),"Invalid")</f>
        <v/>
      </c>
      <c r="J640" s="56" t="str">
        <f>IFERROR(IF(J639&gt;0,INDEX(LGletters,MATCH((J639),LGvalues,-1)),""),"Invalid")</f>
        <v/>
      </c>
      <c r="M640" s="176"/>
      <c r="N640" s="176"/>
      <c r="O640" s="176"/>
      <c r="P640" s="176"/>
    </row>
    <row r="641" spans="2:16">
      <c r="B641" s="38"/>
      <c r="C641" s="4"/>
      <c r="D641" s="4"/>
      <c r="E641" s="4"/>
      <c r="F641" s="167" t="s">
        <v>23</v>
      </c>
      <c r="G641" s="155" t="str">
        <f>IFERROR(IF(G640="","",ROMAN(INDEX(Rindices, G628,FIND(UPPER(G640),"ABCDEF")))),"Invalid")</f>
        <v/>
      </c>
      <c r="H641" s="155" t="str">
        <f>IFERROR(IF(H640="","",ROMAN(INDEX(Rindices, H628,FIND(UPPER(H640),"ABCDEF")))),"Invalid")</f>
        <v/>
      </c>
      <c r="I641" s="155" t="str">
        <f>IFERROR(IF(I640="","",ROMAN(INDEX(Rindices, I628,FIND(UPPER(I640),"ABCDEF")))),"Invalid")</f>
        <v/>
      </c>
      <c r="J641" s="94" t="str">
        <f>IFERROR(IF(J640="","",ROMAN(INDEX(Rindices, J628,FIND(UPPER(J640),"ABCDEF")))),"Invalid")</f>
        <v/>
      </c>
      <c r="M641" s="176"/>
      <c r="N641" s="176"/>
      <c r="O641" s="176"/>
      <c r="P641" s="176"/>
    </row>
    <row r="642" spans="2:16" ht="13.5" thickBot="1">
      <c r="B642" s="40"/>
      <c r="C642" s="32"/>
      <c r="D642" s="32"/>
      <c r="E642" s="32"/>
      <c r="F642" s="41" t="s">
        <v>12</v>
      </c>
      <c r="G642" s="59" t="str">
        <f>IFERROR(CHOOSE(IFERROR(IF(G640="","",INDEX(Rindices, G628,FIND(UPPER(G640),"ABCDEF"))),"Invalid"),"Very Low","Low","Medium","High","Very High"),"")</f>
        <v/>
      </c>
      <c r="H642" s="59" t="str">
        <f>IFERROR(CHOOSE(IFERROR(IF(H640="","",INDEX(Rindices, H628,FIND(UPPER(H640),"ABCDEF"))),"Invalid"),"Very Low","Low","Medium","High","Very High"),"")</f>
        <v/>
      </c>
      <c r="I642" s="59" t="str">
        <f>IFERROR(CHOOSE(IFERROR(IF(I640="","",INDEX(Rindices, I628,FIND(UPPER(I640),"ABCDEF"))),"Invalid"),"Very Low","Low","Medium","High","Very High"),"")</f>
        <v/>
      </c>
      <c r="J642" s="60" t="str">
        <f>IFERROR(CHOOSE(IFERROR(IF(J640="","",INDEX(Rindices, J628,FIND(UPPER(J640),"ABCDEF"))),"Invalid"),"Very Low","Low","Medium","High","Very High"),"")</f>
        <v/>
      </c>
      <c r="M642" s="176"/>
      <c r="N642" s="176"/>
      <c r="O642" s="176"/>
      <c r="P642" s="176"/>
    </row>
    <row r="643" spans="2:16" ht="13.5" thickBot="1">
      <c r="B643" s="4"/>
      <c r="C643" s="4"/>
      <c r="D643" s="4"/>
      <c r="E643" s="4"/>
      <c r="F643" s="167"/>
      <c r="G643" s="134"/>
      <c r="H643" s="134"/>
      <c r="I643" s="134"/>
      <c r="J643" s="134"/>
      <c r="M643" s="176"/>
      <c r="N643" s="176"/>
      <c r="O643" s="176"/>
      <c r="P643" s="176"/>
    </row>
    <row r="644" spans="2:16">
      <c r="B644" s="73" t="s">
        <v>198</v>
      </c>
      <c r="C644" s="37"/>
      <c r="D644" s="149" t="s">
        <v>197</v>
      </c>
      <c r="E644" s="150" t="str">
        <f>C582</f>
        <v>Number/NameS8</v>
      </c>
      <c r="F644" s="71"/>
      <c r="G644" s="189" t="s">
        <v>16</v>
      </c>
      <c r="H644" s="189"/>
      <c r="I644" s="189"/>
      <c r="J644" s="190"/>
      <c r="M644" s="176"/>
      <c r="N644" s="176"/>
      <c r="O644" s="176"/>
      <c r="P644" s="176"/>
    </row>
    <row r="645" spans="2:16">
      <c r="B645" s="38"/>
      <c r="C645" s="170" t="s">
        <v>15</v>
      </c>
      <c r="D645" s="4"/>
      <c r="E645" s="170"/>
      <c r="F645" s="4"/>
      <c r="G645" s="156">
        <v>1</v>
      </c>
      <c r="H645" s="156">
        <v>2</v>
      </c>
      <c r="I645" s="156">
        <v>3</v>
      </c>
      <c r="J645" s="72">
        <v>4</v>
      </c>
      <c r="M645" s="176"/>
      <c r="N645" s="176"/>
      <c r="O645" s="176"/>
      <c r="P645" s="176"/>
    </row>
    <row r="646" spans="2:16">
      <c r="B646" s="38"/>
      <c r="C646" s="199" t="s">
        <v>351</v>
      </c>
      <c r="D646" s="199"/>
      <c r="E646" s="199"/>
      <c r="F646" s="199"/>
      <c r="G646" s="156"/>
      <c r="H646" s="156"/>
      <c r="I646" s="156"/>
      <c r="J646" s="72"/>
      <c r="M646" s="176"/>
      <c r="N646" s="176"/>
      <c r="O646" s="176"/>
      <c r="P646" s="176"/>
    </row>
    <row r="647" spans="2:16">
      <c r="B647" s="38"/>
      <c r="C647" s="199" t="s">
        <v>352</v>
      </c>
      <c r="D647" s="199"/>
      <c r="E647" s="199"/>
      <c r="F647" s="199"/>
      <c r="G647" s="156"/>
      <c r="H647" s="156"/>
      <c r="I647" s="156"/>
      <c r="J647" s="72"/>
      <c r="M647" s="176"/>
      <c r="N647" s="176"/>
      <c r="O647" s="176"/>
      <c r="P647" s="176"/>
    </row>
    <row r="648" spans="2:16">
      <c r="B648" s="38"/>
      <c r="C648" s="199" t="s">
        <v>353</v>
      </c>
      <c r="D648" s="199"/>
      <c r="E648" s="199"/>
      <c r="F648" s="199"/>
      <c r="G648" s="156"/>
      <c r="H648" s="156"/>
      <c r="I648" s="156"/>
      <c r="J648" s="72"/>
      <c r="M648" s="176"/>
      <c r="N648" s="176"/>
      <c r="O648" s="176"/>
      <c r="P648" s="176"/>
    </row>
    <row r="649" spans="2:16">
      <c r="B649" s="38"/>
      <c r="C649" s="199" t="s">
        <v>354</v>
      </c>
      <c r="D649" s="199"/>
      <c r="E649" s="199"/>
      <c r="F649" s="199"/>
      <c r="G649" s="156"/>
      <c r="H649" s="156"/>
      <c r="I649" s="156"/>
      <c r="J649" s="72"/>
      <c r="M649" s="176"/>
      <c r="N649" s="176"/>
      <c r="O649" s="176"/>
      <c r="P649" s="176"/>
    </row>
    <row r="650" spans="2:16">
      <c r="B650" s="38"/>
      <c r="C650" s="199" t="s">
        <v>355</v>
      </c>
      <c r="D650" s="199"/>
      <c r="E650" s="199"/>
      <c r="F650" s="199"/>
      <c r="G650" s="156"/>
      <c r="H650" s="156"/>
      <c r="I650" s="156"/>
      <c r="J650" s="72"/>
      <c r="M650" s="176"/>
      <c r="N650" s="176"/>
      <c r="O650" s="176"/>
      <c r="P650" s="176"/>
    </row>
    <row r="651" spans="2:16">
      <c r="B651" s="38"/>
      <c r="C651" s="199" t="s">
        <v>356</v>
      </c>
      <c r="D651" s="199"/>
      <c r="E651" s="199"/>
      <c r="F651" s="199"/>
      <c r="G651" s="156"/>
      <c r="H651" s="156"/>
      <c r="I651" s="156"/>
      <c r="J651" s="72"/>
      <c r="M651" s="176"/>
      <c r="N651" s="176"/>
      <c r="O651" s="176"/>
      <c r="P651" s="176"/>
    </row>
    <row r="652" spans="2:16">
      <c r="B652" s="38"/>
      <c r="C652" s="199" t="s">
        <v>357</v>
      </c>
      <c r="D652" s="199"/>
      <c r="E652" s="199"/>
      <c r="F652" s="199"/>
      <c r="G652" s="156"/>
      <c r="H652" s="156"/>
      <c r="I652" s="156"/>
      <c r="J652" s="72"/>
      <c r="M652" s="176"/>
      <c r="N652" s="176"/>
      <c r="O652" s="176"/>
      <c r="P652" s="176"/>
    </row>
    <row r="653" spans="2:16">
      <c r="B653" s="38"/>
      <c r="C653" s="199" t="s">
        <v>358</v>
      </c>
      <c r="D653" s="199"/>
      <c r="E653" s="199"/>
      <c r="F653" s="199"/>
      <c r="G653" s="156"/>
      <c r="H653" s="156"/>
      <c r="I653" s="156"/>
      <c r="J653" s="72"/>
      <c r="M653" s="176"/>
      <c r="N653" s="176"/>
      <c r="O653" s="176"/>
      <c r="P653" s="176"/>
    </row>
    <row r="654" spans="2:16">
      <c r="B654" s="38"/>
      <c r="C654" s="199" t="s">
        <v>359</v>
      </c>
      <c r="D654" s="199"/>
      <c r="E654" s="199"/>
      <c r="F654" s="199"/>
      <c r="G654" s="156"/>
      <c r="H654" s="156"/>
      <c r="I654" s="156"/>
      <c r="J654" s="72"/>
      <c r="M654" s="176"/>
      <c r="N654" s="176"/>
      <c r="O654" s="176"/>
      <c r="P654" s="176"/>
    </row>
    <row r="655" spans="2:16">
      <c r="B655" s="38"/>
      <c r="C655" s="199" t="s">
        <v>360</v>
      </c>
      <c r="D655" s="199"/>
      <c r="E655" s="199"/>
      <c r="F655" s="199"/>
      <c r="G655" s="158"/>
      <c r="H655" s="158"/>
      <c r="I655" s="158"/>
      <c r="J655" s="65"/>
    </row>
    <row r="656" spans="2:16" ht="13.5" thickBot="1">
      <c r="B656" s="38"/>
      <c r="C656" s="4"/>
      <c r="D656" s="4"/>
      <c r="E656" s="4"/>
      <c r="F656" s="157" t="s">
        <v>93</v>
      </c>
      <c r="G656" s="98">
        <f>SUM(G646:G655)</f>
        <v>0</v>
      </c>
      <c r="H656" s="98">
        <f>SUM(H646:H655)</f>
        <v>0</v>
      </c>
      <c r="I656" s="98">
        <f>SUM(I646:I655)</f>
        <v>0</v>
      </c>
      <c r="J656" s="99">
        <f>SUM(J646:J655)</f>
        <v>0</v>
      </c>
    </row>
    <row r="657" spans="1:24" ht="13.5" thickTop="1">
      <c r="B657" s="38"/>
      <c r="C657" s="4"/>
      <c r="D657" s="4"/>
      <c r="E657" s="4"/>
      <c r="F657" s="157" t="s">
        <v>14</v>
      </c>
      <c r="G657" s="159" t="str">
        <f>IFERROR(IF(G656&gt;0,INDEX(LGletters,MATCH((G656),LGvalues,-1)),""),"Invalid")</f>
        <v/>
      </c>
      <c r="H657" s="159" t="str">
        <f>IFERROR(IF(H656&gt;0,INDEX(LGletters,MATCH((H656),LGvalues,-1)),""),"Invalid")</f>
        <v/>
      </c>
      <c r="I657" s="159" t="str">
        <f>IFERROR(IF(I656&gt;0,INDEX(LGletters,MATCH((I656),LGvalues,-1)),""),"Invalid")</f>
        <v/>
      </c>
      <c r="J657" s="56" t="str">
        <f>IFERROR(IF(J656&gt;0,INDEX(LGletters,MATCH((J656),LGvalues,-1)),""),"Invalid")</f>
        <v/>
      </c>
    </row>
    <row r="658" spans="1:24">
      <c r="B658" s="38"/>
      <c r="C658" s="4"/>
      <c r="D658" s="4"/>
      <c r="E658" s="4"/>
      <c r="F658" s="157" t="s">
        <v>23</v>
      </c>
      <c r="G658" s="155" t="str">
        <f>IFERROR(IF(G657="","",ROMAN(INDEX(Rindices, G645,FIND(UPPER(G657),"ABCDEF")))),"Invalid")</f>
        <v/>
      </c>
      <c r="H658" s="155" t="str">
        <f>IFERROR(IF(H657="","",ROMAN(INDEX(Rindices, H645,FIND(UPPER(H657),"ABCDEF")))),"Invalid")</f>
        <v/>
      </c>
      <c r="I658" s="155" t="str">
        <f>IFERROR(IF(I657="","",ROMAN(INDEX(Rindices, I645,FIND(UPPER(I657),"ABCDEF")))),"Invalid")</f>
        <v/>
      </c>
      <c r="J658" s="94" t="str">
        <f>IFERROR(IF(J657="","",ROMAN(INDEX(Rindices, J645,FIND(UPPER(J657),"ABCDEF")))),"Invalid")</f>
        <v/>
      </c>
    </row>
    <row r="659" spans="1:24" ht="13.5" thickBot="1">
      <c r="B659" s="40"/>
      <c r="C659" s="32"/>
      <c r="D659" s="32"/>
      <c r="E659" s="32"/>
      <c r="F659" s="41" t="s">
        <v>12</v>
      </c>
      <c r="G659" s="59" t="str">
        <f>IFERROR(CHOOSE(IFERROR(IF(G657="","",INDEX(Rindices, G645,FIND(UPPER(G657),"ABCDEF"))),"Invalid"),"Very Low","Low","Medium","High","Very High"),"")</f>
        <v/>
      </c>
      <c r="H659" s="59" t="str">
        <f>IFERROR(CHOOSE(IFERROR(IF(H657="","",INDEX(Rindices, H645,FIND(UPPER(H657),"ABCDEF"))),"Invalid"),"Very Low","Low","Medium","High","Very High"),"")</f>
        <v/>
      </c>
      <c r="I659" s="59" t="str">
        <f>IFERROR(CHOOSE(IFERROR(IF(I657="","",INDEX(Rindices, I645,FIND(UPPER(I657),"ABCDEF"))),"Invalid"),"Very Low","Low","Medium","High","Very High"),"")</f>
        <v/>
      </c>
      <c r="J659" s="60" t="str">
        <f>IFERROR(CHOOSE(IFERROR(IF(J657="","",INDEX(Rindices, J645,FIND(UPPER(J657),"ABCDEF"))),"Invalid"),"Very Low","Low","Medium","High","Very High"),"")</f>
        <v/>
      </c>
    </row>
    <row r="660" spans="1:24">
      <c r="B660" s="4"/>
      <c r="C660" s="4"/>
      <c r="D660" s="4"/>
      <c r="E660" s="4"/>
      <c r="F660" s="130"/>
      <c r="G660" s="134"/>
      <c r="H660" s="134"/>
      <c r="I660" s="134"/>
      <c r="J660" s="134"/>
    </row>
    <row r="661" spans="1:24">
      <c r="B661" s="4"/>
      <c r="C661" s="4"/>
      <c r="D661" s="4"/>
      <c r="E661" s="4"/>
      <c r="F661" s="130"/>
      <c r="G661" s="134"/>
      <c r="H661" s="134"/>
      <c r="I661" s="134"/>
      <c r="J661" s="134"/>
    </row>
    <row r="662" spans="1:24">
      <c r="A662" s="21"/>
      <c r="B662" s="50"/>
      <c r="C662" s="49"/>
      <c r="D662" s="49"/>
      <c r="E662" s="49"/>
      <c r="F662" s="49"/>
      <c r="G662" s="51"/>
      <c r="H662" s="51"/>
      <c r="I662" s="52"/>
      <c r="J662" s="53"/>
      <c r="K662" s="52"/>
      <c r="L662" s="52"/>
      <c r="M662" s="52"/>
      <c r="N662" s="51"/>
      <c r="O662" s="51"/>
      <c r="P662" s="51"/>
      <c r="Q662" s="54"/>
      <c r="R662" s="54"/>
      <c r="S662" s="54"/>
      <c r="T662" s="54"/>
    </row>
    <row r="663" spans="1:24">
      <c r="B663" s="66" t="s">
        <v>87</v>
      </c>
      <c r="C663" s="76" t="s">
        <v>149</v>
      </c>
      <c r="D663" s="62"/>
      <c r="E663" s="62"/>
      <c r="F663" s="44"/>
      <c r="K663" s="44"/>
      <c r="M663" s="66" t="s">
        <v>88</v>
      </c>
      <c r="N663" s="64"/>
      <c r="O663" s="67" t="s">
        <v>114</v>
      </c>
      <c r="P663" s="44"/>
    </row>
    <row r="664" spans="1:24">
      <c r="B664" s="66"/>
      <c r="C664" s="77" t="s">
        <v>129</v>
      </c>
      <c r="D664" s="77"/>
      <c r="E664" s="77"/>
      <c r="F664" s="77"/>
      <c r="G664" s="77"/>
      <c r="H664" s="77"/>
      <c r="I664" s="78"/>
      <c r="J664" s="79"/>
      <c r="K664" s="80"/>
      <c r="L664" s="77"/>
      <c r="M664" s="77"/>
      <c r="N664" s="77"/>
      <c r="O664" s="77"/>
      <c r="P664" s="77"/>
      <c r="Q664" s="131"/>
      <c r="R664" s="131"/>
      <c r="S664" s="131"/>
      <c r="T664" s="131"/>
    </row>
    <row r="665" spans="1:24">
      <c r="B665" s="66"/>
      <c r="C665" s="77" t="s">
        <v>135</v>
      </c>
      <c r="D665" s="77"/>
      <c r="E665" s="77"/>
      <c r="F665" s="77"/>
      <c r="G665" s="77"/>
      <c r="H665" s="77"/>
      <c r="I665" s="78"/>
      <c r="J665" s="79"/>
      <c r="K665" s="80"/>
      <c r="L665" s="77"/>
      <c r="M665" s="77"/>
      <c r="N665" s="77"/>
      <c r="O665" s="77"/>
      <c r="P665" s="77"/>
      <c r="Q665" s="131"/>
      <c r="R665" s="131"/>
      <c r="S665" s="131"/>
      <c r="T665" s="131"/>
    </row>
    <row r="666" spans="1:24">
      <c r="B666" s="66"/>
      <c r="C666" s="77" t="s">
        <v>136</v>
      </c>
      <c r="D666" s="77"/>
      <c r="E666" s="77"/>
      <c r="F666" s="77"/>
      <c r="G666" s="77"/>
      <c r="H666" s="77"/>
      <c r="I666" s="78"/>
      <c r="J666" s="79"/>
      <c r="K666" s="80"/>
      <c r="L666" s="77"/>
      <c r="M666" s="77"/>
      <c r="N666" s="77"/>
      <c r="O666" s="77"/>
      <c r="P666" s="77"/>
      <c r="Q666" s="131"/>
      <c r="R666" s="131"/>
      <c r="S666" s="131"/>
      <c r="T666" s="131"/>
    </row>
    <row r="667" spans="1:24" ht="13.5" thickBot="1">
      <c r="B667" s="66"/>
      <c r="C667" s="77" t="s">
        <v>137</v>
      </c>
      <c r="D667" s="77"/>
      <c r="E667" s="77"/>
      <c r="F667" s="77"/>
      <c r="G667" s="77"/>
      <c r="H667" s="77"/>
      <c r="I667" s="78"/>
      <c r="J667" s="79"/>
      <c r="K667" s="80"/>
      <c r="L667" s="77"/>
      <c r="M667" s="77"/>
      <c r="N667" s="77"/>
      <c r="O667" s="77"/>
      <c r="P667" s="77"/>
      <c r="Q667" s="131"/>
      <c r="R667" s="131"/>
      <c r="S667" s="131"/>
      <c r="T667" s="131"/>
    </row>
    <row r="668" spans="1:24">
      <c r="B668" s="66"/>
      <c r="C668" s="44"/>
      <c r="D668" s="44"/>
      <c r="E668" s="44"/>
      <c r="F668" s="44"/>
      <c r="G668" s="44"/>
      <c r="H668" s="181" t="s">
        <v>139</v>
      </c>
      <c r="I668" s="181"/>
      <c r="J668" s="120"/>
      <c r="K668" s="67"/>
      <c r="L668" s="44"/>
      <c r="M668" s="44"/>
      <c r="N668" s="44"/>
      <c r="O668" s="44"/>
      <c r="P668" s="44"/>
      <c r="Q668" s="182" t="s">
        <v>89</v>
      </c>
      <c r="R668" s="183"/>
      <c r="S668" s="183"/>
      <c r="T668" s="184"/>
    </row>
    <row r="669" spans="1:24" ht="38.25">
      <c r="B669" s="68" t="s">
        <v>92</v>
      </c>
      <c r="C669" s="69" t="s">
        <v>34</v>
      </c>
      <c r="D669" s="132" t="s">
        <v>50</v>
      </c>
      <c r="E669" s="132" t="s">
        <v>153</v>
      </c>
      <c r="F669" s="132" t="s">
        <v>49</v>
      </c>
      <c r="G669" s="132" t="s">
        <v>48</v>
      </c>
      <c r="H669" s="121" t="s">
        <v>182</v>
      </c>
      <c r="I669" s="132" t="s">
        <v>181</v>
      </c>
      <c r="J669" s="132" t="s">
        <v>73</v>
      </c>
      <c r="K669" s="132" t="s">
        <v>74</v>
      </c>
      <c r="L669" s="132" t="s">
        <v>80</v>
      </c>
      <c r="M669" s="132" t="s">
        <v>75</v>
      </c>
      <c r="N669" s="132" t="s">
        <v>79</v>
      </c>
      <c r="O669" s="132" t="s">
        <v>52</v>
      </c>
      <c r="P669" s="132" t="s">
        <v>81</v>
      </c>
      <c r="Q669" s="105" t="s">
        <v>157</v>
      </c>
      <c r="R669" s="132" t="s">
        <v>74</v>
      </c>
      <c r="S669" s="132" t="s">
        <v>75</v>
      </c>
      <c r="T669" s="46" t="s">
        <v>52</v>
      </c>
    </row>
    <row r="670" spans="1:24" ht="20.100000000000001" customHeight="1">
      <c r="B670" s="85"/>
      <c r="C670" s="81"/>
      <c r="D670" s="82"/>
      <c r="E670" s="104" t="b">
        <v>0</v>
      </c>
      <c r="F670" s="107"/>
      <c r="G670" s="84"/>
      <c r="H670" s="123" t="s">
        <v>180</v>
      </c>
      <c r="I670" s="62"/>
      <c r="J670" s="63"/>
      <c r="K670" s="19" t="str">
        <f t="shared" ref="K670:K696" si="59">IF($F670*J670&gt;0,$F670*J670,"--")</f>
        <v>--</v>
      </c>
      <c r="L670" s="134" t="str">
        <f>IF(K670&gt;0,IFERROR(MATCH(K670,R_11values,-1),""),"")</f>
        <v/>
      </c>
      <c r="M670" s="19" t="str">
        <f t="shared" ref="M670:M696" si="60">IF($G670*J670&gt;0,$G670*J670/1000,"--")</f>
        <v>--</v>
      </c>
      <c r="N670" s="134" t="str">
        <f xml:space="preserve"> IF(M670&gt;0, IFERROR(MATCH(M670,CO2values,-1),""),"")</f>
        <v/>
      </c>
      <c r="O670" s="106" t="str">
        <f t="shared" ref="O670:O696" si="61">IFERROR(((1000*J670)/(IF(ISNUMBER(I670),I670,CHOOSE(MATCH(H670,ATgroups,0),Acute1,Acute2,Acute3, Chronic1,Chronic2,Chronic3,Chronic4,Empty,"","")))),"--")</f>
        <v>--</v>
      </c>
      <c r="P670" s="134" t="str">
        <f xml:space="preserve"> IF(O670&gt;0, IFERROR(MATCH(O670,NVvalues,-1),""),"")</f>
        <v/>
      </c>
      <c r="Q670" s="70" t="b">
        <f t="shared" ref="Q670:Q696" si="62">OR(J670=0,NOT(E670),I670=0,AND(F670=0,G670=0))</f>
        <v>1</v>
      </c>
      <c r="R670" s="131" t="str">
        <f t="shared" ref="R670:R696" si="63">IF(Q670,IF(OR(L670&lt;P670,N670&lt;P670),K670,"---"),"Consider ")</f>
        <v>---</v>
      </c>
      <c r="S670" s="131" t="str">
        <f t="shared" ref="S670:S696" si="64">IF(Q670,IF(OR(L670&lt;P670,N670&lt;P670),M670,"---")," by ")</f>
        <v>---</v>
      </c>
      <c r="T670" s="65" t="str">
        <f t="shared" ref="T670:T696" si="65">IF(Q670,IF(AND(L670&gt;=P670,N670&gt;=P670),O670,"---"),"constituent ")</f>
        <v>--</v>
      </c>
      <c r="V670" s="36" t="s">
        <v>185</v>
      </c>
      <c r="W670" s="77"/>
    </row>
    <row r="671" spans="1:24" ht="20.100000000000001" customHeight="1">
      <c r="B671" s="86"/>
      <c r="C671" s="81"/>
      <c r="D671" s="87"/>
      <c r="E671" s="104" t="b">
        <v>0</v>
      </c>
      <c r="F671" s="108"/>
      <c r="G671" s="88"/>
      <c r="H671" s="123" t="s">
        <v>180</v>
      </c>
      <c r="I671" s="62"/>
      <c r="J671" s="89"/>
      <c r="K671" s="19" t="str">
        <f t="shared" si="59"/>
        <v>--</v>
      </c>
      <c r="L671" s="134"/>
      <c r="M671" s="19" t="str">
        <f t="shared" si="60"/>
        <v>--</v>
      </c>
      <c r="N671" s="134"/>
      <c r="O671" s="106" t="str">
        <f t="shared" si="61"/>
        <v>--</v>
      </c>
      <c r="P671" s="134"/>
      <c r="Q671" s="70" t="b">
        <f t="shared" si="62"/>
        <v>1</v>
      </c>
      <c r="R671" s="131" t="str">
        <f t="shared" si="63"/>
        <v>---</v>
      </c>
      <c r="S671" s="131" t="str">
        <f t="shared" si="64"/>
        <v>---</v>
      </c>
      <c r="T671" s="65" t="str">
        <f t="shared" si="65"/>
        <v>--</v>
      </c>
      <c r="W671" s="186" t="s">
        <v>186</v>
      </c>
    </row>
    <row r="672" spans="1:24" ht="20.100000000000001" customHeight="1">
      <c r="B672" s="86"/>
      <c r="C672" s="81"/>
      <c r="D672" s="87"/>
      <c r="E672" s="104" t="b">
        <v>0</v>
      </c>
      <c r="F672" s="108"/>
      <c r="G672" s="88"/>
      <c r="H672" s="123" t="s">
        <v>180</v>
      </c>
      <c r="I672" s="62"/>
      <c r="J672" s="89"/>
      <c r="K672" s="19" t="str">
        <f t="shared" si="59"/>
        <v>--</v>
      </c>
      <c r="L672" s="134"/>
      <c r="M672" s="19" t="str">
        <f t="shared" si="60"/>
        <v>--</v>
      </c>
      <c r="N672" s="134"/>
      <c r="O672" s="106" t="str">
        <f t="shared" si="61"/>
        <v>--</v>
      </c>
      <c r="P672" s="134"/>
      <c r="Q672" s="70" t="b">
        <f t="shared" si="62"/>
        <v>1</v>
      </c>
      <c r="R672" s="131" t="str">
        <f t="shared" si="63"/>
        <v>---</v>
      </c>
      <c r="S672" s="131" t="str">
        <f t="shared" si="64"/>
        <v>---</v>
      </c>
      <c r="T672" s="65" t="str">
        <f t="shared" si="65"/>
        <v>--</v>
      </c>
      <c r="V672" t="s">
        <v>184</v>
      </c>
      <c r="W672" s="186"/>
      <c r="X672" s="133" t="s">
        <v>187</v>
      </c>
    </row>
    <row r="673" spans="2:24" ht="20.100000000000001" customHeight="1">
      <c r="B673" s="86"/>
      <c r="C673" s="81"/>
      <c r="D673" s="87"/>
      <c r="E673" s="104" t="b">
        <v>0</v>
      </c>
      <c r="F673" s="108"/>
      <c r="G673" s="88"/>
      <c r="H673" s="123" t="s">
        <v>180</v>
      </c>
      <c r="I673" s="62"/>
      <c r="J673" s="89"/>
      <c r="K673" s="19" t="str">
        <f t="shared" si="59"/>
        <v>--</v>
      </c>
      <c r="L673" s="134"/>
      <c r="M673" s="19" t="str">
        <f t="shared" si="60"/>
        <v>--</v>
      </c>
      <c r="N673" s="134"/>
      <c r="O673" s="106" t="str">
        <f t="shared" si="61"/>
        <v>--</v>
      </c>
      <c r="P673" s="134"/>
      <c r="Q673" s="70" t="b">
        <f t="shared" si="62"/>
        <v>1</v>
      </c>
      <c r="R673" s="131" t="str">
        <f t="shared" si="63"/>
        <v>---</v>
      </c>
      <c r="S673" s="131" t="str">
        <f t="shared" si="64"/>
        <v>---</v>
      </c>
      <c r="T673" s="65" t="str">
        <f t="shared" si="65"/>
        <v>--</v>
      </c>
      <c r="V673" s="77"/>
      <c r="W673" s="124"/>
      <c r="X673">
        <f>W670*W673</f>
        <v>0</v>
      </c>
    </row>
    <row r="674" spans="2:24" ht="20.100000000000001" customHeight="1">
      <c r="B674" s="86"/>
      <c r="C674" s="81"/>
      <c r="D674" s="87"/>
      <c r="E674" s="104" t="b">
        <v>0</v>
      </c>
      <c r="F674" s="108"/>
      <c r="G674" s="88"/>
      <c r="H674" s="123" t="s">
        <v>180</v>
      </c>
      <c r="I674" s="62"/>
      <c r="J674" s="89"/>
      <c r="K674" s="19" t="str">
        <f t="shared" si="59"/>
        <v>--</v>
      </c>
      <c r="L674" s="134"/>
      <c r="M674" s="19" t="str">
        <f t="shared" si="60"/>
        <v>--</v>
      </c>
      <c r="N674" s="134"/>
      <c r="O674" s="106" t="str">
        <f t="shared" si="61"/>
        <v>--</v>
      </c>
      <c r="P674" s="134"/>
      <c r="Q674" s="70" t="b">
        <f t="shared" si="62"/>
        <v>1</v>
      </c>
      <c r="R674" s="131" t="str">
        <f t="shared" si="63"/>
        <v>---</v>
      </c>
      <c r="S674" s="131" t="str">
        <f t="shared" si="64"/>
        <v>---</v>
      </c>
      <c r="T674" s="65" t="str">
        <f t="shared" si="65"/>
        <v>--</v>
      </c>
      <c r="V674" s="77"/>
      <c r="W674" s="124"/>
      <c r="X674">
        <f>W670*W674</f>
        <v>0</v>
      </c>
    </row>
    <row r="675" spans="2:24" ht="20.100000000000001" customHeight="1">
      <c r="B675" s="86"/>
      <c r="C675" s="81"/>
      <c r="D675" s="87"/>
      <c r="E675" s="104" t="b">
        <v>0</v>
      </c>
      <c r="F675" s="108"/>
      <c r="G675" s="88"/>
      <c r="H675" s="123" t="s">
        <v>180</v>
      </c>
      <c r="I675" s="62"/>
      <c r="J675" s="89"/>
      <c r="K675" s="19" t="str">
        <f t="shared" si="59"/>
        <v>--</v>
      </c>
      <c r="L675" s="134"/>
      <c r="M675" s="19" t="str">
        <f t="shared" si="60"/>
        <v>--</v>
      </c>
      <c r="N675" s="134"/>
      <c r="O675" s="106" t="str">
        <f t="shared" si="61"/>
        <v>--</v>
      </c>
      <c r="P675" s="134"/>
      <c r="Q675" s="70" t="b">
        <f t="shared" si="62"/>
        <v>1</v>
      </c>
      <c r="R675" s="131" t="str">
        <f t="shared" si="63"/>
        <v>---</v>
      </c>
      <c r="S675" s="131" t="str">
        <f t="shared" si="64"/>
        <v>---</v>
      </c>
      <c r="T675" s="65" t="str">
        <f t="shared" si="65"/>
        <v>--</v>
      </c>
      <c r="V675" s="77"/>
      <c r="W675" s="124"/>
      <c r="X675">
        <f>W670*W675</f>
        <v>0</v>
      </c>
    </row>
    <row r="676" spans="2:24" ht="20.100000000000001" customHeight="1">
      <c r="B676" s="86"/>
      <c r="C676" s="81"/>
      <c r="D676" s="87"/>
      <c r="E676" s="104" t="b">
        <v>0</v>
      </c>
      <c r="F676" s="108"/>
      <c r="G676" s="88"/>
      <c r="H676" s="123" t="s">
        <v>180</v>
      </c>
      <c r="I676" s="62"/>
      <c r="J676" s="89"/>
      <c r="K676" s="19" t="str">
        <f t="shared" si="59"/>
        <v>--</v>
      </c>
      <c r="L676" s="134"/>
      <c r="M676" s="19" t="str">
        <f t="shared" si="60"/>
        <v>--</v>
      </c>
      <c r="N676" s="134"/>
      <c r="O676" s="106" t="str">
        <f t="shared" si="61"/>
        <v>--</v>
      </c>
      <c r="P676" s="134"/>
      <c r="Q676" s="70" t="b">
        <f t="shared" si="62"/>
        <v>1</v>
      </c>
      <c r="R676" s="131" t="str">
        <f t="shared" si="63"/>
        <v>---</v>
      </c>
      <c r="S676" s="131" t="str">
        <f t="shared" si="64"/>
        <v>---</v>
      </c>
      <c r="T676" s="65" t="str">
        <f t="shared" si="65"/>
        <v>--</v>
      </c>
      <c r="V676" s="77"/>
      <c r="W676" s="77"/>
      <c r="X676">
        <f>W670*W676</f>
        <v>0</v>
      </c>
    </row>
    <row r="677" spans="2:24" ht="20.100000000000001" customHeight="1">
      <c r="B677" s="86"/>
      <c r="C677" s="81"/>
      <c r="D677" s="87"/>
      <c r="E677" s="104" t="b">
        <v>0</v>
      </c>
      <c r="F677" s="108"/>
      <c r="G677" s="88"/>
      <c r="H677" s="123" t="s">
        <v>180</v>
      </c>
      <c r="I677" s="62"/>
      <c r="J677" s="89"/>
      <c r="K677" s="19" t="str">
        <f t="shared" si="59"/>
        <v>--</v>
      </c>
      <c r="L677" s="134"/>
      <c r="M677" s="19" t="str">
        <f t="shared" si="60"/>
        <v>--</v>
      </c>
      <c r="N677" s="134"/>
      <c r="O677" s="106" t="str">
        <f t="shared" si="61"/>
        <v>--</v>
      </c>
      <c r="P677" s="134"/>
      <c r="Q677" s="70" t="b">
        <f t="shared" si="62"/>
        <v>1</v>
      </c>
      <c r="R677" s="131" t="str">
        <f t="shared" si="63"/>
        <v>---</v>
      </c>
      <c r="S677" s="131" t="str">
        <f t="shared" si="64"/>
        <v>---</v>
      </c>
      <c r="T677" s="65" t="str">
        <f t="shared" si="65"/>
        <v>--</v>
      </c>
      <c r="V677" s="77"/>
      <c r="W677" s="77"/>
      <c r="X677">
        <f>W670*W677</f>
        <v>0</v>
      </c>
    </row>
    <row r="678" spans="2:24" ht="20.100000000000001" customHeight="1">
      <c r="B678" s="86"/>
      <c r="C678" s="81"/>
      <c r="D678" s="87"/>
      <c r="E678" s="104" t="b">
        <v>0</v>
      </c>
      <c r="F678" s="108"/>
      <c r="G678" s="88"/>
      <c r="H678" s="123" t="s">
        <v>180</v>
      </c>
      <c r="I678" s="62"/>
      <c r="J678" s="89"/>
      <c r="K678" s="19" t="str">
        <f t="shared" si="59"/>
        <v>--</v>
      </c>
      <c r="L678" s="134"/>
      <c r="M678" s="19" t="str">
        <f t="shared" si="60"/>
        <v>--</v>
      </c>
      <c r="N678" s="134"/>
      <c r="O678" s="106" t="str">
        <f t="shared" si="61"/>
        <v>--</v>
      </c>
      <c r="P678" s="134"/>
      <c r="Q678" s="70" t="b">
        <f t="shared" si="62"/>
        <v>1</v>
      </c>
      <c r="R678" s="131" t="str">
        <f t="shared" si="63"/>
        <v>---</v>
      </c>
      <c r="S678" s="131" t="str">
        <f t="shared" si="64"/>
        <v>---</v>
      </c>
      <c r="T678" s="65" t="str">
        <f t="shared" si="65"/>
        <v>--</v>
      </c>
      <c r="V678" s="77"/>
      <c r="W678" s="77"/>
      <c r="X678">
        <f>W670*W678</f>
        <v>0</v>
      </c>
    </row>
    <row r="679" spans="2:24" ht="20.100000000000001" customHeight="1">
      <c r="B679" s="86"/>
      <c r="C679" s="81"/>
      <c r="D679" s="87"/>
      <c r="E679" s="104" t="b">
        <v>0</v>
      </c>
      <c r="F679" s="108"/>
      <c r="G679" s="88"/>
      <c r="H679" s="123" t="s">
        <v>180</v>
      </c>
      <c r="I679" s="62"/>
      <c r="J679" s="89"/>
      <c r="K679" s="19" t="str">
        <f t="shared" si="59"/>
        <v>--</v>
      </c>
      <c r="L679" s="134"/>
      <c r="M679" s="19" t="str">
        <f t="shared" si="60"/>
        <v>--</v>
      </c>
      <c r="N679" s="134"/>
      <c r="O679" s="106" t="str">
        <f t="shared" si="61"/>
        <v>--</v>
      </c>
      <c r="P679" s="134"/>
      <c r="Q679" s="70" t="b">
        <f t="shared" si="62"/>
        <v>1</v>
      </c>
      <c r="R679" s="131" t="str">
        <f t="shared" si="63"/>
        <v>---</v>
      </c>
      <c r="S679" s="131" t="str">
        <f t="shared" si="64"/>
        <v>---</v>
      </c>
      <c r="T679" s="65" t="str">
        <f t="shared" si="65"/>
        <v>--</v>
      </c>
      <c r="V679" s="77"/>
      <c r="W679" s="77"/>
      <c r="X679">
        <f>W670*W679</f>
        <v>0</v>
      </c>
    </row>
    <row r="680" spans="2:24" ht="20.100000000000001" customHeight="1">
      <c r="B680" s="86"/>
      <c r="C680" s="81"/>
      <c r="D680" s="87"/>
      <c r="E680" s="104" t="b">
        <v>0</v>
      </c>
      <c r="F680" s="108"/>
      <c r="G680" s="88"/>
      <c r="H680" s="123" t="s">
        <v>180</v>
      </c>
      <c r="I680" s="62"/>
      <c r="J680" s="89"/>
      <c r="K680" s="19" t="str">
        <f t="shared" si="59"/>
        <v>--</v>
      </c>
      <c r="L680" s="134"/>
      <c r="M680" s="19" t="str">
        <f t="shared" si="60"/>
        <v>--</v>
      </c>
      <c r="N680" s="134"/>
      <c r="O680" s="106" t="str">
        <f t="shared" si="61"/>
        <v>--</v>
      </c>
      <c r="P680" s="134"/>
      <c r="Q680" s="70" t="b">
        <f t="shared" si="62"/>
        <v>1</v>
      </c>
      <c r="R680" s="131" t="str">
        <f t="shared" si="63"/>
        <v>---</v>
      </c>
      <c r="S680" s="131" t="str">
        <f t="shared" si="64"/>
        <v>---</v>
      </c>
      <c r="T680" s="65" t="str">
        <f t="shared" si="65"/>
        <v>--</v>
      </c>
      <c r="V680" s="77"/>
      <c r="W680" s="77"/>
      <c r="X680">
        <f>W670*W680</f>
        <v>0</v>
      </c>
    </row>
    <row r="681" spans="2:24" ht="20.100000000000001" customHeight="1">
      <c r="B681" s="86"/>
      <c r="C681" s="81"/>
      <c r="D681" s="87"/>
      <c r="E681" s="104" t="b">
        <v>0</v>
      </c>
      <c r="F681" s="108"/>
      <c r="G681" s="88"/>
      <c r="H681" s="123" t="s">
        <v>180</v>
      </c>
      <c r="I681" s="62"/>
      <c r="J681" s="89"/>
      <c r="K681" s="19" t="str">
        <f t="shared" si="59"/>
        <v>--</v>
      </c>
      <c r="L681" s="134"/>
      <c r="M681" s="19" t="str">
        <f t="shared" si="60"/>
        <v>--</v>
      </c>
      <c r="N681" s="134"/>
      <c r="O681" s="106" t="str">
        <f t="shared" si="61"/>
        <v>--</v>
      </c>
      <c r="P681" s="134"/>
      <c r="Q681" s="70" t="b">
        <f t="shared" si="62"/>
        <v>1</v>
      </c>
      <c r="R681" s="131" t="str">
        <f t="shared" si="63"/>
        <v>---</v>
      </c>
      <c r="S681" s="131" t="str">
        <f t="shared" si="64"/>
        <v>---</v>
      </c>
      <c r="T681" s="65" t="str">
        <f t="shared" si="65"/>
        <v>--</v>
      </c>
      <c r="V681" s="77"/>
      <c r="W681" s="77"/>
      <c r="X681">
        <f>W670*W681</f>
        <v>0</v>
      </c>
    </row>
    <row r="682" spans="2:24" ht="20.100000000000001" customHeight="1" thickBot="1">
      <c r="B682" s="86"/>
      <c r="C682" s="81"/>
      <c r="D682" s="87"/>
      <c r="E682" s="104" t="b">
        <v>0</v>
      </c>
      <c r="F682" s="108"/>
      <c r="G682" s="88"/>
      <c r="H682" s="123" t="s">
        <v>180</v>
      </c>
      <c r="I682" s="62"/>
      <c r="J682" s="89"/>
      <c r="K682" s="19" t="str">
        <f t="shared" si="59"/>
        <v>--</v>
      </c>
      <c r="L682" s="134"/>
      <c r="M682" s="19" t="str">
        <f t="shared" si="60"/>
        <v>--</v>
      </c>
      <c r="N682" s="134"/>
      <c r="O682" s="106" t="str">
        <f t="shared" si="61"/>
        <v>--</v>
      </c>
      <c r="P682" s="134"/>
      <c r="Q682" s="70" t="b">
        <f t="shared" si="62"/>
        <v>1</v>
      </c>
      <c r="R682" s="131" t="str">
        <f t="shared" si="63"/>
        <v>---</v>
      </c>
      <c r="S682" s="131" t="str">
        <f t="shared" si="64"/>
        <v>---</v>
      </c>
      <c r="T682" s="65" t="str">
        <f t="shared" si="65"/>
        <v>--</v>
      </c>
      <c r="V682" t="s">
        <v>188</v>
      </c>
      <c r="W682" s="125">
        <f>SUM(W673:W681)</f>
        <v>0</v>
      </c>
      <c r="X682" s="126">
        <f>SUM(X673:X681)</f>
        <v>0</v>
      </c>
    </row>
    <row r="683" spans="2:24" ht="20.100000000000001" customHeight="1" thickTop="1">
      <c r="B683" s="86"/>
      <c r="C683" s="81"/>
      <c r="D683" s="87"/>
      <c r="E683" s="104" t="b">
        <v>0</v>
      </c>
      <c r="F683" s="108"/>
      <c r="G683" s="88"/>
      <c r="H683" s="123" t="s">
        <v>180</v>
      </c>
      <c r="I683" s="62"/>
      <c r="J683" s="89"/>
      <c r="K683" s="19" t="str">
        <f t="shared" si="59"/>
        <v>--</v>
      </c>
      <c r="L683" s="134"/>
      <c r="M683" s="19" t="str">
        <f t="shared" si="60"/>
        <v>--</v>
      </c>
      <c r="N683" s="134"/>
      <c r="O683" s="106" t="str">
        <f t="shared" si="61"/>
        <v>--</v>
      </c>
      <c r="P683" s="134"/>
      <c r="Q683" s="70" t="b">
        <f t="shared" si="62"/>
        <v>1</v>
      </c>
      <c r="R683" s="131" t="str">
        <f t="shared" si="63"/>
        <v>---</v>
      </c>
      <c r="S683" s="131" t="str">
        <f t="shared" si="64"/>
        <v>---</v>
      </c>
      <c r="T683" s="65" t="str">
        <f t="shared" si="65"/>
        <v>--</v>
      </c>
    </row>
    <row r="684" spans="2:24" ht="20.100000000000001" customHeight="1">
      <c r="B684" s="86"/>
      <c r="C684" s="81"/>
      <c r="D684" s="87"/>
      <c r="E684" s="104" t="b">
        <v>0</v>
      </c>
      <c r="F684" s="108"/>
      <c r="G684" s="88"/>
      <c r="H684" s="123" t="s">
        <v>180</v>
      </c>
      <c r="I684" s="62"/>
      <c r="J684" s="89"/>
      <c r="K684" s="19" t="str">
        <f t="shared" si="59"/>
        <v>--</v>
      </c>
      <c r="L684" s="134"/>
      <c r="M684" s="19" t="str">
        <f t="shared" si="60"/>
        <v>--</v>
      </c>
      <c r="N684" s="134"/>
      <c r="O684" s="106" t="str">
        <f t="shared" si="61"/>
        <v>--</v>
      </c>
      <c r="P684" s="134"/>
      <c r="Q684" s="70" t="b">
        <f t="shared" si="62"/>
        <v>1</v>
      </c>
      <c r="R684" s="131" t="str">
        <f t="shared" si="63"/>
        <v>---</v>
      </c>
      <c r="S684" s="131" t="str">
        <f t="shared" si="64"/>
        <v>---</v>
      </c>
      <c r="T684" s="65" t="str">
        <f t="shared" si="65"/>
        <v>--</v>
      </c>
    </row>
    <row r="685" spans="2:24" ht="20.100000000000001" customHeight="1">
      <c r="B685" s="86"/>
      <c r="C685" s="81"/>
      <c r="D685" s="87"/>
      <c r="E685" s="104" t="b">
        <v>0</v>
      </c>
      <c r="F685" s="108"/>
      <c r="G685" s="88"/>
      <c r="H685" s="123" t="s">
        <v>180</v>
      </c>
      <c r="I685" s="62"/>
      <c r="J685" s="89"/>
      <c r="K685" s="19" t="str">
        <f t="shared" si="59"/>
        <v>--</v>
      </c>
      <c r="L685" s="134"/>
      <c r="M685" s="19" t="str">
        <f t="shared" si="60"/>
        <v>--</v>
      </c>
      <c r="N685" s="134"/>
      <c r="O685" s="106" t="str">
        <f t="shared" si="61"/>
        <v>--</v>
      </c>
      <c r="P685" s="134"/>
      <c r="Q685" s="70" t="b">
        <f t="shared" si="62"/>
        <v>1</v>
      </c>
      <c r="R685" s="131" t="str">
        <f t="shared" si="63"/>
        <v>---</v>
      </c>
      <c r="S685" s="131" t="str">
        <f t="shared" si="64"/>
        <v>---</v>
      </c>
      <c r="T685" s="65" t="str">
        <f t="shared" si="65"/>
        <v>--</v>
      </c>
    </row>
    <row r="686" spans="2:24" ht="20.100000000000001" customHeight="1">
      <c r="B686" s="86"/>
      <c r="C686" s="81"/>
      <c r="D686" s="87"/>
      <c r="E686" s="104" t="b">
        <v>0</v>
      </c>
      <c r="F686" s="108"/>
      <c r="G686" s="88"/>
      <c r="H686" s="123" t="s">
        <v>180</v>
      </c>
      <c r="I686" s="62"/>
      <c r="J686" s="89"/>
      <c r="K686" s="19" t="str">
        <f t="shared" si="59"/>
        <v>--</v>
      </c>
      <c r="L686" s="134"/>
      <c r="M686" s="19" t="str">
        <f t="shared" si="60"/>
        <v>--</v>
      </c>
      <c r="N686" s="134"/>
      <c r="O686" s="106" t="str">
        <f t="shared" si="61"/>
        <v>--</v>
      </c>
      <c r="P686" s="134"/>
      <c r="Q686" s="70" t="b">
        <f t="shared" si="62"/>
        <v>1</v>
      </c>
      <c r="R686" s="131" t="str">
        <f t="shared" si="63"/>
        <v>---</v>
      </c>
      <c r="S686" s="131" t="str">
        <f t="shared" si="64"/>
        <v>---</v>
      </c>
      <c r="T686" s="65" t="str">
        <f t="shared" si="65"/>
        <v>--</v>
      </c>
    </row>
    <row r="687" spans="2:24" ht="20.100000000000001" customHeight="1">
      <c r="B687" s="86"/>
      <c r="C687" s="81"/>
      <c r="D687" s="87"/>
      <c r="E687" s="104" t="b">
        <v>0</v>
      </c>
      <c r="F687" s="108"/>
      <c r="G687" s="88"/>
      <c r="H687" s="123" t="s">
        <v>180</v>
      </c>
      <c r="I687" s="62"/>
      <c r="J687" s="89"/>
      <c r="K687" s="19" t="str">
        <f t="shared" si="59"/>
        <v>--</v>
      </c>
      <c r="L687" s="134"/>
      <c r="M687" s="19" t="str">
        <f t="shared" si="60"/>
        <v>--</v>
      </c>
      <c r="N687" s="134"/>
      <c r="O687" s="106" t="str">
        <f t="shared" si="61"/>
        <v>--</v>
      </c>
      <c r="P687" s="134"/>
      <c r="Q687" s="70" t="b">
        <f t="shared" si="62"/>
        <v>1</v>
      </c>
      <c r="R687" s="131" t="str">
        <f t="shared" si="63"/>
        <v>---</v>
      </c>
      <c r="S687" s="131" t="str">
        <f t="shared" si="64"/>
        <v>---</v>
      </c>
      <c r="T687" s="65" t="str">
        <f t="shared" si="65"/>
        <v>--</v>
      </c>
    </row>
    <row r="688" spans="2:24" ht="20.100000000000001" customHeight="1">
      <c r="B688" s="86"/>
      <c r="C688" s="81"/>
      <c r="D688" s="87"/>
      <c r="E688" s="104" t="b">
        <v>0</v>
      </c>
      <c r="F688" s="108"/>
      <c r="G688" s="88"/>
      <c r="H688" s="123" t="s">
        <v>180</v>
      </c>
      <c r="I688" s="62"/>
      <c r="J688" s="89"/>
      <c r="K688" s="19" t="str">
        <f t="shared" si="59"/>
        <v>--</v>
      </c>
      <c r="L688" s="134"/>
      <c r="M688" s="19" t="str">
        <f t="shared" si="60"/>
        <v>--</v>
      </c>
      <c r="N688" s="134"/>
      <c r="O688" s="106" t="str">
        <f t="shared" si="61"/>
        <v>--</v>
      </c>
      <c r="P688" s="134"/>
      <c r="Q688" s="70" t="b">
        <f t="shared" si="62"/>
        <v>1</v>
      </c>
      <c r="R688" s="131" t="str">
        <f t="shared" si="63"/>
        <v>---</v>
      </c>
      <c r="S688" s="131" t="str">
        <f t="shared" si="64"/>
        <v>---</v>
      </c>
      <c r="T688" s="65" t="str">
        <f t="shared" si="65"/>
        <v>--</v>
      </c>
    </row>
    <row r="689" spans="2:20" ht="20.100000000000001" customHeight="1">
      <c r="B689" s="86"/>
      <c r="C689" s="81"/>
      <c r="D689" s="87"/>
      <c r="E689" s="104" t="b">
        <v>0</v>
      </c>
      <c r="F689" s="108"/>
      <c r="G689" s="88"/>
      <c r="H689" s="123" t="s">
        <v>180</v>
      </c>
      <c r="I689" s="62"/>
      <c r="J689" s="89"/>
      <c r="K689" s="19" t="str">
        <f t="shared" si="59"/>
        <v>--</v>
      </c>
      <c r="L689" s="134"/>
      <c r="M689" s="19" t="str">
        <f t="shared" si="60"/>
        <v>--</v>
      </c>
      <c r="N689" s="134"/>
      <c r="O689" s="106" t="str">
        <f t="shared" si="61"/>
        <v>--</v>
      </c>
      <c r="P689" s="134"/>
      <c r="Q689" s="70" t="b">
        <f t="shared" si="62"/>
        <v>1</v>
      </c>
      <c r="R689" s="131" t="str">
        <f t="shared" si="63"/>
        <v>---</v>
      </c>
      <c r="S689" s="131" t="str">
        <f t="shared" si="64"/>
        <v>---</v>
      </c>
      <c r="T689" s="65" t="str">
        <f t="shared" si="65"/>
        <v>--</v>
      </c>
    </row>
    <row r="690" spans="2:20" ht="20.100000000000001" customHeight="1">
      <c r="B690" s="86"/>
      <c r="C690" s="81"/>
      <c r="D690" s="87"/>
      <c r="E690" s="104" t="b">
        <v>0</v>
      </c>
      <c r="F690" s="108"/>
      <c r="G690" s="88"/>
      <c r="H690" s="123" t="s">
        <v>180</v>
      </c>
      <c r="I690" s="62"/>
      <c r="J690" s="89"/>
      <c r="K690" s="19" t="str">
        <f t="shared" si="59"/>
        <v>--</v>
      </c>
      <c r="L690" s="134"/>
      <c r="M690" s="19" t="str">
        <f t="shared" si="60"/>
        <v>--</v>
      </c>
      <c r="N690" s="134"/>
      <c r="O690" s="106" t="str">
        <f t="shared" si="61"/>
        <v>--</v>
      </c>
      <c r="P690" s="134"/>
      <c r="Q690" s="70" t="b">
        <f t="shared" si="62"/>
        <v>1</v>
      </c>
      <c r="R690" s="131" t="str">
        <f t="shared" si="63"/>
        <v>---</v>
      </c>
      <c r="S690" s="131" t="str">
        <f t="shared" si="64"/>
        <v>---</v>
      </c>
      <c r="T690" s="65" t="str">
        <f t="shared" si="65"/>
        <v>--</v>
      </c>
    </row>
    <row r="691" spans="2:20" ht="20.100000000000001" customHeight="1">
      <c r="B691" s="86"/>
      <c r="C691" s="81"/>
      <c r="D691" s="87"/>
      <c r="E691" s="104" t="b">
        <v>0</v>
      </c>
      <c r="F691" s="108"/>
      <c r="G691" s="88"/>
      <c r="H691" s="123" t="s">
        <v>180</v>
      </c>
      <c r="I691" s="62"/>
      <c r="J691" s="89"/>
      <c r="K691" s="19" t="str">
        <f t="shared" si="59"/>
        <v>--</v>
      </c>
      <c r="L691" s="134"/>
      <c r="M691" s="19" t="str">
        <f t="shared" si="60"/>
        <v>--</v>
      </c>
      <c r="N691" s="134"/>
      <c r="O691" s="106" t="str">
        <f t="shared" si="61"/>
        <v>--</v>
      </c>
      <c r="P691" s="134"/>
      <c r="Q691" s="70" t="b">
        <f t="shared" si="62"/>
        <v>1</v>
      </c>
      <c r="R691" s="131" t="str">
        <f t="shared" si="63"/>
        <v>---</v>
      </c>
      <c r="S691" s="131" t="str">
        <f t="shared" si="64"/>
        <v>---</v>
      </c>
      <c r="T691" s="65" t="str">
        <f t="shared" si="65"/>
        <v>--</v>
      </c>
    </row>
    <row r="692" spans="2:20" ht="20.100000000000001" customHeight="1">
      <c r="B692" s="86"/>
      <c r="C692" s="81"/>
      <c r="D692" s="87"/>
      <c r="E692" s="104" t="b">
        <v>0</v>
      </c>
      <c r="F692" s="108"/>
      <c r="G692" s="88"/>
      <c r="H692" s="123" t="s">
        <v>180</v>
      </c>
      <c r="I692" s="62"/>
      <c r="J692" s="89"/>
      <c r="K692" s="19" t="str">
        <f t="shared" si="59"/>
        <v>--</v>
      </c>
      <c r="L692" s="134"/>
      <c r="M692" s="19" t="str">
        <f t="shared" si="60"/>
        <v>--</v>
      </c>
      <c r="N692" s="134"/>
      <c r="O692" s="106" t="str">
        <f t="shared" si="61"/>
        <v>--</v>
      </c>
      <c r="P692" s="134"/>
      <c r="Q692" s="70" t="b">
        <f t="shared" si="62"/>
        <v>1</v>
      </c>
      <c r="R692" s="131" t="str">
        <f t="shared" si="63"/>
        <v>---</v>
      </c>
      <c r="S692" s="131" t="str">
        <f t="shared" si="64"/>
        <v>---</v>
      </c>
      <c r="T692" s="65" t="str">
        <f t="shared" si="65"/>
        <v>--</v>
      </c>
    </row>
    <row r="693" spans="2:20" ht="20.100000000000001" customHeight="1">
      <c r="B693" s="86"/>
      <c r="C693" s="81"/>
      <c r="D693" s="87"/>
      <c r="E693" s="104" t="b">
        <v>0</v>
      </c>
      <c r="F693" s="108"/>
      <c r="G693" s="88"/>
      <c r="H693" s="123" t="s">
        <v>180</v>
      </c>
      <c r="I693" s="62"/>
      <c r="J693" s="89"/>
      <c r="K693" s="19" t="str">
        <f t="shared" si="59"/>
        <v>--</v>
      </c>
      <c r="L693" s="134"/>
      <c r="M693" s="19" t="str">
        <f t="shared" si="60"/>
        <v>--</v>
      </c>
      <c r="N693" s="134"/>
      <c r="O693" s="106" t="str">
        <f t="shared" si="61"/>
        <v>--</v>
      </c>
      <c r="P693" s="134"/>
      <c r="Q693" s="70" t="b">
        <f t="shared" si="62"/>
        <v>1</v>
      </c>
      <c r="R693" s="131" t="str">
        <f t="shared" si="63"/>
        <v>---</v>
      </c>
      <c r="S693" s="131" t="str">
        <f t="shared" si="64"/>
        <v>---</v>
      </c>
      <c r="T693" s="65" t="str">
        <f t="shared" si="65"/>
        <v>--</v>
      </c>
    </row>
    <row r="694" spans="2:20" ht="20.100000000000001" customHeight="1">
      <c r="B694" s="86"/>
      <c r="C694" s="81"/>
      <c r="D694" s="87"/>
      <c r="E694" s="104" t="b">
        <v>0</v>
      </c>
      <c r="F694" s="108"/>
      <c r="G694" s="88"/>
      <c r="H694" s="123" t="s">
        <v>180</v>
      </c>
      <c r="I694" s="62"/>
      <c r="J694" s="89"/>
      <c r="K694" s="19" t="str">
        <f t="shared" si="59"/>
        <v>--</v>
      </c>
      <c r="L694" s="134"/>
      <c r="M694" s="19" t="str">
        <f t="shared" si="60"/>
        <v>--</v>
      </c>
      <c r="N694" s="134"/>
      <c r="O694" s="106" t="str">
        <f t="shared" si="61"/>
        <v>--</v>
      </c>
      <c r="P694" s="134"/>
      <c r="Q694" s="70" t="b">
        <f t="shared" si="62"/>
        <v>1</v>
      </c>
      <c r="R694" s="131" t="str">
        <f t="shared" si="63"/>
        <v>---</v>
      </c>
      <c r="S694" s="131" t="str">
        <f t="shared" si="64"/>
        <v>---</v>
      </c>
      <c r="T694" s="65" t="str">
        <f t="shared" si="65"/>
        <v>--</v>
      </c>
    </row>
    <row r="695" spans="2:20" ht="20.100000000000001" customHeight="1">
      <c r="B695" s="85"/>
      <c r="C695" s="81"/>
      <c r="D695" s="83"/>
      <c r="E695" s="104" t="b">
        <v>0</v>
      </c>
      <c r="F695" s="109"/>
      <c r="G695" s="89"/>
      <c r="H695" s="123" t="s">
        <v>180</v>
      </c>
      <c r="I695" s="62"/>
      <c r="J695" s="89"/>
      <c r="K695" s="19" t="str">
        <f t="shared" si="59"/>
        <v>--</v>
      </c>
      <c r="L695" s="134" t="str">
        <f>IF(K695&gt;0,IFERROR(MATCH(K695,R_11values,-1),""),"")</f>
        <v/>
      </c>
      <c r="M695" s="19" t="str">
        <f t="shared" si="60"/>
        <v>--</v>
      </c>
      <c r="N695" s="134" t="str">
        <f xml:space="preserve"> IF(M695&gt;0, IFERROR(MATCH(M695,CO2values,-1),""),"")</f>
        <v/>
      </c>
      <c r="O695" s="106" t="str">
        <f t="shared" si="61"/>
        <v>--</v>
      </c>
      <c r="P695" s="134" t="str">
        <f xml:space="preserve"> IF(O695&gt;0, IFERROR(MATCH(O695,NVvalues,-1),""),"")</f>
        <v/>
      </c>
      <c r="Q695" s="70" t="b">
        <f t="shared" si="62"/>
        <v>1</v>
      </c>
      <c r="R695" s="131" t="str">
        <f t="shared" si="63"/>
        <v>---</v>
      </c>
      <c r="S695" s="131" t="str">
        <f t="shared" si="64"/>
        <v>---</v>
      </c>
      <c r="T695" s="65" t="str">
        <f t="shared" si="65"/>
        <v>--</v>
      </c>
    </row>
    <row r="696" spans="2:20" ht="20.100000000000001" customHeight="1" thickBot="1">
      <c r="B696" s="86"/>
      <c r="C696" s="81"/>
      <c r="D696" s="83"/>
      <c r="E696" s="104" t="b">
        <v>0</v>
      </c>
      <c r="F696" s="107"/>
      <c r="G696" s="90"/>
      <c r="H696" s="123" t="s">
        <v>180</v>
      </c>
      <c r="I696" s="62"/>
      <c r="J696" s="89"/>
      <c r="K696" s="19" t="str">
        <f t="shared" si="59"/>
        <v>--</v>
      </c>
      <c r="L696" s="134" t="str">
        <f>IF(K696&gt;0,IFERROR(MATCH(K696,R_11values,-1),""),"")</f>
        <v/>
      </c>
      <c r="M696" s="19" t="str">
        <f t="shared" si="60"/>
        <v>--</v>
      </c>
      <c r="N696" s="134" t="str">
        <f xml:space="preserve"> IF(M696&gt;0, IFERROR(MATCH(M696,CO2values,-1),""),"")</f>
        <v/>
      </c>
      <c r="O696" s="106" t="str">
        <f t="shared" si="61"/>
        <v>--</v>
      </c>
      <c r="P696" s="134" t="str">
        <f xml:space="preserve"> IF(O696&gt;0, IFERROR(MATCH(O696,NVvalues,-1),""),"")</f>
        <v/>
      </c>
      <c r="Q696" s="70" t="b">
        <f t="shared" si="62"/>
        <v>1</v>
      </c>
      <c r="R696" s="131" t="str">
        <f t="shared" si="63"/>
        <v>---</v>
      </c>
      <c r="S696" s="131" t="str">
        <f t="shared" si="64"/>
        <v>---</v>
      </c>
      <c r="T696" s="65" t="str">
        <f t="shared" si="65"/>
        <v>--</v>
      </c>
    </row>
    <row r="697" spans="2:20" ht="13.5" thickBot="1">
      <c r="B697" s="73" t="s">
        <v>195</v>
      </c>
      <c r="C697" s="37"/>
      <c r="D697" s="55"/>
      <c r="E697" s="55"/>
      <c r="F697" s="71"/>
      <c r="G697" s="189" t="s">
        <v>16</v>
      </c>
      <c r="H697" s="189"/>
      <c r="I697" s="189"/>
      <c r="J697" s="190"/>
      <c r="K697" s="10"/>
      <c r="L697" s="10"/>
      <c r="M697" s="10"/>
      <c r="N697" s="10"/>
      <c r="O697" s="10"/>
      <c r="P697" s="134"/>
      <c r="Q697" s="91" t="s">
        <v>93</v>
      </c>
      <c r="R697" s="92">
        <f>IF($S700,SUM(R670:R696),"Invalid")</f>
        <v>0</v>
      </c>
      <c r="S697" s="92">
        <f>IF($S700,SUM(S670:S696),"Invalid")</f>
        <v>0</v>
      </c>
      <c r="T697" s="93">
        <f>IF($S700,SUM(T670:T696),"Invalid")</f>
        <v>0</v>
      </c>
    </row>
    <row r="698" spans="2:20" ht="13.5" thickTop="1">
      <c r="B698" s="38"/>
      <c r="C698" s="6"/>
      <c r="D698" s="156" t="s">
        <v>13</v>
      </c>
      <c r="E698" s="156"/>
      <c r="F698" s="156" t="s">
        <v>15</v>
      </c>
      <c r="G698" s="156">
        <v>1</v>
      </c>
      <c r="H698" s="156">
        <v>2</v>
      </c>
      <c r="I698" s="156">
        <v>3</v>
      </c>
      <c r="J698" s="72">
        <v>4</v>
      </c>
      <c r="K698" s="6"/>
      <c r="L698" s="6"/>
      <c r="M698" s="6"/>
      <c r="N698" s="6"/>
      <c r="O698" s="6"/>
      <c r="P698" s="44"/>
      <c r="Q698" s="191" t="s">
        <v>16</v>
      </c>
      <c r="R698" s="193" t="str">
        <f>IFERROR(IF(0=R697,"",MATCH(R697,R_11values,-1)),"Invalid")</f>
        <v/>
      </c>
      <c r="S698" s="193" t="str">
        <f>IFERROR(IF(0=S697,"",MATCH(S697,CO2values,-1)),"Invalid")</f>
        <v/>
      </c>
      <c r="T698" s="195" t="str">
        <f>IFERROR(IF(0=T697,"",MATCH(T697,NVvalues,-1)),"Invalid")</f>
        <v/>
      </c>
    </row>
    <row r="699" spans="2:20" ht="13.5" thickBot="1">
      <c r="B699" s="38"/>
      <c r="C699" s="6"/>
      <c r="D699" s="160" t="str">
        <f>C663</f>
        <v>Number/NameS9</v>
      </c>
      <c r="E699" s="160"/>
      <c r="F699" s="160" t="s">
        <v>112</v>
      </c>
      <c r="G699" s="158" t="str">
        <f>IF($S700,IF(R698=G698,N663,""),"Invalid")</f>
        <v/>
      </c>
      <c r="H699" s="158" t="str">
        <f>IF($S700,IF(R698=H698,N663,""),"Invalid")</f>
        <v/>
      </c>
      <c r="I699" s="158" t="str">
        <f>IF($S700,IF(R698=I698,N663,""),"Invalid")</f>
        <v/>
      </c>
      <c r="J699" s="65" t="str">
        <f>IF($S700,IF(R698=J698,N663,""),"Invalid")</f>
        <v/>
      </c>
      <c r="K699" s="44"/>
      <c r="L699" s="44"/>
      <c r="M699" s="44"/>
      <c r="N699" s="44"/>
      <c r="O699" s="44"/>
      <c r="P699" s="44"/>
      <c r="Q699" s="192"/>
      <c r="R699" s="194"/>
      <c r="S699" s="194"/>
      <c r="T699" s="196"/>
    </row>
    <row r="700" spans="2:20">
      <c r="B700" s="38"/>
      <c r="C700" s="6"/>
      <c r="D700" s="6"/>
      <c r="E700" s="6"/>
      <c r="F700" s="160" t="s">
        <v>113</v>
      </c>
      <c r="G700" s="158" t="str">
        <f>IF($S700,IF(S698=G698,N663,""),"Invalid")</f>
        <v/>
      </c>
      <c r="H700" s="158" t="str">
        <f>IF($S700,IF(S698=H698,N663,""),"Invalid")</f>
        <v/>
      </c>
      <c r="I700" s="158" t="str">
        <f>IF($S700,IF(S698=I698,N663,""),"Invalid")</f>
        <v/>
      </c>
      <c r="J700" s="65" t="str">
        <f>IF($S700,IF(S698=J698,N663,""),"Invalid")</f>
        <v/>
      </c>
      <c r="K700" s="44"/>
      <c r="L700" s="44"/>
      <c r="M700" s="44"/>
      <c r="N700" s="44"/>
      <c r="O700" s="44"/>
      <c r="P700" s="44"/>
      <c r="Q700" s="44"/>
      <c r="R700" s="66" t="s">
        <v>127</v>
      </c>
      <c r="S700" t="b">
        <f>AND(Q669:Q696)</f>
        <v>1</v>
      </c>
      <c r="T700" s="44"/>
    </row>
    <row r="701" spans="2:20">
      <c r="B701" s="38"/>
      <c r="C701" s="4"/>
      <c r="D701" s="4"/>
      <c r="E701" s="4"/>
      <c r="F701" s="157" t="s">
        <v>116</v>
      </c>
      <c r="G701" s="155" t="str">
        <f>IF($S700,IF(T698=G698,N663,""),"Invalid")</f>
        <v/>
      </c>
      <c r="H701" s="155" t="str">
        <f>IF($S700,IF(T698=H698,N663,""),"Invalid")</f>
        <v/>
      </c>
      <c r="I701" s="155" t="str">
        <f>IF($S700,IF(T698=I698,N663,""),"Invalid")</f>
        <v/>
      </c>
      <c r="J701" s="94" t="str">
        <f>IF($S700,IF(T698=J698,N663,""),"Invalid")</f>
        <v/>
      </c>
    </row>
    <row r="702" spans="2:20" ht="13.5" thickBot="1">
      <c r="B702" s="38"/>
      <c r="C702" s="4"/>
      <c r="D702" s="4"/>
      <c r="E702" s="4"/>
      <c r="F702" s="157" t="s">
        <v>93</v>
      </c>
      <c r="G702" s="98">
        <f>IF($S700,SUM(G699:G701),"Invalid")</f>
        <v>0</v>
      </c>
      <c r="H702" s="98">
        <f>IF($S700,SUM(H699:H701),"Invalid")</f>
        <v>0</v>
      </c>
      <c r="I702" s="98">
        <f>IF($S700,SUM(I699:I701),"Invalid")</f>
        <v>0</v>
      </c>
      <c r="J702" s="99">
        <f>IF($S700,SUM(J699:J701),"Invalid")</f>
        <v>0</v>
      </c>
    </row>
    <row r="703" spans="2:20" ht="13.5" thickTop="1">
      <c r="B703" s="38"/>
      <c r="C703" s="4"/>
      <c r="D703" s="4"/>
      <c r="E703" s="4"/>
      <c r="F703" s="157" t="s">
        <v>14</v>
      </c>
      <c r="G703" s="159" t="str">
        <f>IFERROR(IF(G702&gt;0,INDEX(LGletters,MATCH((G702),LGvalues,-1)),""),"Invalid")</f>
        <v/>
      </c>
      <c r="H703" s="159" t="str">
        <f>IFERROR(IF(H702&gt;0,INDEX(LGletters,MATCH((H702),LGvalues,-1)),""),"Invalid")</f>
        <v/>
      </c>
      <c r="I703" s="159" t="str">
        <f>IFERROR(IF(I702&gt;0,INDEX(LGletters,MATCH((I702),LGvalues,-1)),""),"Invalid")</f>
        <v/>
      </c>
      <c r="J703" s="56" t="str">
        <f>IFERROR(IF(J702&gt;0,INDEX(LGletters,MATCH((J702),LGvalues,-1)),""),"Invalid")</f>
        <v/>
      </c>
    </row>
    <row r="704" spans="2:20">
      <c r="B704" s="38"/>
      <c r="C704" s="4"/>
      <c r="D704" s="4"/>
      <c r="E704" s="4"/>
      <c r="F704" s="157" t="s">
        <v>23</v>
      </c>
      <c r="G704" s="155" t="str">
        <f>IFERROR(IF(G703="","",ROMAN(INDEX(Rindices, G698,FIND(UPPER(G703),"ABCDEF")))),"Invalid")</f>
        <v/>
      </c>
      <c r="H704" s="155" t="str">
        <f>IFERROR(IF(H703="","",ROMAN(INDEX(Rindices, H698,FIND(UPPER(H703),"ABCDEF")))),"Invalid")</f>
        <v/>
      </c>
      <c r="I704" s="155" t="str">
        <f>IFERROR(IF(I703="","",ROMAN(INDEX(Rindices, I698,FIND(UPPER(I703),"ABCDEF")))),"Invalid")</f>
        <v/>
      </c>
      <c r="J704" s="94" t="str">
        <f>IFERROR(IF(J703="","",ROMAN(INDEX(Rindices, J698,FIND(UPPER(J703),"ABCDEF")))),"Invalid")</f>
        <v/>
      </c>
    </row>
    <row r="705" spans="1:16" ht="13.5" thickBot="1">
      <c r="B705" s="40"/>
      <c r="C705" s="32"/>
      <c r="D705" s="32"/>
      <c r="E705" s="32"/>
      <c r="F705" s="41" t="s">
        <v>12</v>
      </c>
      <c r="G705" s="59" t="str">
        <f>IF($S700,IFERROR(CHOOSE(IFERROR(IF(G703="","",INDEX(Rindices, G698,FIND(UPPER(G703),"ABCDEF"))),"Invalid"),"Very Low","Low","Medium","High","Very High"),""),"Invalid")</f>
        <v/>
      </c>
      <c r="H705" s="59" t="str">
        <f>IF($S700,IFERROR(CHOOSE(IFERROR(IF(H703="","",INDEX(Rindices, H698,FIND(UPPER(H703),"ABCDEF"))),"Invalid"),"Very Low","Low","Medium","High","Very High"),""),"Invalid")</f>
        <v/>
      </c>
      <c r="I705" s="59" t="str">
        <f>IF($S700,IFERROR(CHOOSE(IFERROR(IF(I703="","",INDEX(Rindices, I698,FIND(UPPER(I703),"ABCDEF"))),"Invalid"),"Very Low","Low","Medium","High","Very High"),""),"Invalid")</f>
        <v/>
      </c>
      <c r="J705" s="60" t="str">
        <f>IF($S700,IFERROR(CHOOSE(IFERROR(IF(J703="","",INDEX(Rindices, J698,FIND(UPPER(J703),"ABCDEF"))),"Invalid"),"Very Low","Low","Medium","High","Very High"),""),"Invalid")</f>
        <v/>
      </c>
    </row>
    <row r="706" spans="1:16">
      <c r="A706" s="4"/>
      <c r="B706" s="4"/>
      <c r="C706" s="4"/>
      <c r="D706" s="4"/>
      <c r="E706" s="4"/>
      <c r="F706" s="130"/>
      <c r="G706" s="134"/>
      <c r="H706" s="134"/>
      <c r="I706" s="134"/>
      <c r="J706" s="134"/>
    </row>
    <row r="707" spans="1:16" ht="37.5" customHeight="1" thickBot="1">
      <c r="A707" s="4"/>
      <c r="B707" s="197" t="s">
        <v>202</v>
      </c>
      <c r="C707" s="197"/>
      <c r="D707" s="197"/>
      <c r="E707" s="197"/>
      <c r="F707" s="197"/>
      <c r="G707" s="197"/>
      <c r="H707" s="197"/>
      <c r="I707" s="197"/>
      <c r="J707" s="197"/>
      <c r="K707" s="197"/>
      <c r="L707" s="197"/>
      <c r="M707" s="197"/>
      <c r="N707" s="197"/>
      <c r="O707" s="197"/>
    </row>
    <row r="708" spans="1:16">
      <c r="B708" s="73" t="s">
        <v>196</v>
      </c>
      <c r="C708" s="37"/>
      <c r="D708" s="149" t="s">
        <v>197</v>
      </c>
      <c r="E708" s="150" t="str">
        <f>C663</f>
        <v>Number/NameS9</v>
      </c>
      <c r="F708" s="71"/>
      <c r="G708" s="189" t="s">
        <v>16</v>
      </c>
      <c r="H708" s="189"/>
      <c r="I708" s="189"/>
      <c r="J708" s="190"/>
    </row>
    <row r="709" spans="1:16">
      <c r="B709" s="38"/>
      <c r="C709" s="156" t="s">
        <v>15</v>
      </c>
      <c r="D709" s="4"/>
      <c r="E709" s="156"/>
      <c r="F709" s="4"/>
      <c r="G709" s="156">
        <v>1</v>
      </c>
      <c r="H709" s="156">
        <v>2</v>
      </c>
      <c r="I709" s="156">
        <v>3</v>
      </c>
      <c r="J709" s="72">
        <v>4</v>
      </c>
    </row>
    <row r="710" spans="1:16">
      <c r="B710" s="38"/>
      <c r="C710" s="199" t="s">
        <v>371</v>
      </c>
      <c r="D710" s="198"/>
      <c r="E710" s="198"/>
      <c r="F710" s="198"/>
      <c r="G710" s="11"/>
      <c r="H710" s="11"/>
      <c r="I710" s="11"/>
      <c r="J710" s="154"/>
    </row>
    <row r="711" spans="1:16">
      <c r="B711" s="38"/>
      <c r="C711" s="199" t="s">
        <v>372</v>
      </c>
      <c r="D711" s="198"/>
      <c r="E711" s="198"/>
      <c r="F711" s="198"/>
      <c r="G711" s="11"/>
      <c r="H711" s="11"/>
      <c r="I711" s="11"/>
      <c r="J711" s="154"/>
    </row>
    <row r="712" spans="1:16">
      <c r="B712" s="38"/>
      <c r="C712" s="198" t="s">
        <v>373</v>
      </c>
      <c r="D712" s="198"/>
      <c r="E712" s="198"/>
      <c r="F712" s="198"/>
      <c r="G712" s="11"/>
      <c r="H712" s="11"/>
      <c r="I712" s="11"/>
      <c r="J712" s="154"/>
    </row>
    <row r="713" spans="1:16">
      <c r="B713" s="38"/>
      <c r="C713" s="198" t="s">
        <v>374</v>
      </c>
      <c r="D713" s="198"/>
      <c r="E713" s="198"/>
      <c r="F713" s="198"/>
      <c r="G713" s="11"/>
      <c r="H713" s="11"/>
      <c r="I713" s="11"/>
      <c r="J713" s="154"/>
    </row>
    <row r="714" spans="1:16">
      <c r="B714" s="38"/>
      <c r="C714" s="198" t="s">
        <v>375</v>
      </c>
      <c r="D714" s="198"/>
      <c r="E714" s="198"/>
      <c r="F714" s="198"/>
      <c r="G714" s="11"/>
      <c r="H714" s="11"/>
      <c r="I714" s="11"/>
      <c r="J714" s="154"/>
    </row>
    <row r="715" spans="1:16">
      <c r="B715" s="38"/>
      <c r="C715" s="198" t="s">
        <v>376</v>
      </c>
      <c r="D715" s="198"/>
      <c r="E715" s="198"/>
      <c r="F715" s="198"/>
      <c r="G715" s="11"/>
      <c r="H715" s="11"/>
      <c r="I715" s="11"/>
      <c r="J715" s="154"/>
    </row>
    <row r="716" spans="1:16">
      <c r="B716" s="38"/>
      <c r="C716" s="198" t="s">
        <v>377</v>
      </c>
      <c r="D716" s="198"/>
      <c r="E716" s="198"/>
      <c r="F716" s="198"/>
      <c r="G716" s="11"/>
      <c r="H716" s="11"/>
      <c r="I716" s="11"/>
      <c r="J716" s="154"/>
    </row>
    <row r="717" spans="1:16">
      <c r="B717" s="38"/>
      <c r="C717" s="198" t="s">
        <v>378</v>
      </c>
      <c r="D717" s="198"/>
      <c r="E717" s="198"/>
      <c r="F717" s="198"/>
      <c r="G717" s="11"/>
      <c r="H717" s="11"/>
      <c r="I717" s="11"/>
      <c r="J717" s="154"/>
    </row>
    <row r="718" spans="1:16">
      <c r="B718" s="38"/>
      <c r="C718" s="198" t="s">
        <v>379</v>
      </c>
      <c r="D718" s="198"/>
      <c r="E718" s="198"/>
      <c r="F718" s="198"/>
      <c r="G718" s="11"/>
      <c r="H718" s="11"/>
      <c r="I718" s="11"/>
      <c r="J718" s="154"/>
      <c r="M718" s="176"/>
      <c r="N718" s="176"/>
      <c r="O718" s="176"/>
      <c r="P718" s="176"/>
    </row>
    <row r="719" spans="1:16">
      <c r="B719" s="38"/>
      <c r="C719" s="198" t="s">
        <v>380</v>
      </c>
      <c r="D719" s="198"/>
      <c r="E719" s="198"/>
      <c r="F719" s="198"/>
      <c r="G719" s="11"/>
      <c r="H719" s="11"/>
      <c r="I719" s="11"/>
      <c r="J719" s="154"/>
      <c r="M719" s="176"/>
      <c r="N719" s="176"/>
      <c r="O719" s="176"/>
      <c r="P719" s="176"/>
    </row>
    <row r="720" spans="1:16" ht="13.5" thickBot="1">
      <c r="B720" s="38"/>
      <c r="C720" s="4"/>
      <c r="D720" s="4"/>
      <c r="E720" s="4"/>
      <c r="F720" s="157" t="s">
        <v>93</v>
      </c>
      <c r="G720" s="98">
        <f>SUM(G710:G719)</f>
        <v>0</v>
      </c>
      <c r="H720" s="98">
        <f>SUM(H710:H719)</f>
        <v>0</v>
      </c>
      <c r="I720" s="98">
        <f>SUM(I710:I719)</f>
        <v>0</v>
      </c>
      <c r="J720" s="99">
        <f>SUM(J710:J719)</f>
        <v>0</v>
      </c>
      <c r="M720" s="176"/>
      <c r="N720" s="176"/>
      <c r="O720" s="176"/>
      <c r="P720" s="176"/>
    </row>
    <row r="721" spans="2:16" ht="13.5" thickTop="1">
      <c r="B721" s="38"/>
      <c r="C721" s="4"/>
      <c r="D721" s="4"/>
      <c r="E721" s="4"/>
      <c r="F721" s="157" t="s">
        <v>14</v>
      </c>
      <c r="G721" s="159" t="str">
        <f>IFERROR(IF(G720&gt;0,INDEX(LGletters,MATCH((G720),LGvalues,-1)),""),"Invalid")</f>
        <v/>
      </c>
      <c r="H721" s="159" t="str">
        <f>IFERROR(IF(H720&gt;0,INDEX(LGletters,MATCH((H720),LGvalues,-1)),""),"Invalid")</f>
        <v/>
      </c>
      <c r="I721" s="159" t="str">
        <f>IFERROR(IF(I720&gt;0,INDEX(LGletters,MATCH((I720),LGvalues,-1)),""),"Invalid")</f>
        <v/>
      </c>
      <c r="J721" s="56" t="str">
        <f>IFERROR(IF(J720&gt;0,INDEX(LGletters,MATCH((J720),LGvalues,-1)),""),"Invalid")</f>
        <v/>
      </c>
      <c r="M721" s="176"/>
      <c r="N721" s="176"/>
      <c r="O721" s="176"/>
      <c r="P721" s="176"/>
    </row>
    <row r="722" spans="2:16">
      <c r="B722" s="38"/>
      <c r="C722" s="4"/>
      <c r="D722" s="4"/>
      <c r="E722" s="4"/>
      <c r="F722" s="157" t="s">
        <v>23</v>
      </c>
      <c r="G722" s="155" t="str">
        <f>IFERROR(IF(G721="","",ROMAN(INDEX(Rindices, G709,FIND(UPPER(G721),"ABCDEF")))),"Invalid")</f>
        <v/>
      </c>
      <c r="H722" s="155" t="str">
        <f>IFERROR(IF(H721="","",ROMAN(INDEX(Rindices, H709,FIND(UPPER(H721),"ABCDEF")))),"Invalid")</f>
        <v/>
      </c>
      <c r="I722" s="155" t="str">
        <f>IFERROR(IF(I721="","",ROMAN(INDEX(Rindices, I709,FIND(UPPER(I721),"ABCDEF")))),"Invalid")</f>
        <v/>
      </c>
      <c r="J722" s="94" t="str">
        <f>IFERROR(IF(J721="","",ROMAN(INDEX(Rindices, J709,FIND(UPPER(J721),"ABCDEF")))),"Invalid")</f>
        <v/>
      </c>
      <c r="M722" s="176"/>
      <c r="N722" s="176"/>
      <c r="O722" s="176"/>
      <c r="P722" s="176"/>
    </row>
    <row r="723" spans="2:16" ht="13.5" thickBot="1">
      <c r="B723" s="40"/>
      <c r="C723" s="32"/>
      <c r="D723" s="32"/>
      <c r="E723" s="32"/>
      <c r="F723" s="41" t="s">
        <v>12</v>
      </c>
      <c r="G723" s="59" t="str">
        <f>IFERROR(CHOOSE(IFERROR(IF(G721="","",INDEX(Rindices, G709,FIND(UPPER(G721),"ABCDEF"))),"Invalid"),"Very Low","Low","Medium","High","Very High"),"")</f>
        <v/>
      </c>
      <c r="H723" s="59" t="str">
        <f>IFERROR(CHOOSE(IFERROR(IF(H721="","",INDEX(Rindices, H709,FIND(UPPER(H721),"ABCDEF"))),"Invalid"),"Very Low","Low","Medium","High","Very High"),"")</f>
        <v/>
      </c>
      <c r="I723" s="59" t="str">
        <f>IFERROR(CHOOSE(IFERROR(IF(I721="","",INDEX(Rindices, I709,FIND(UPPER(I721),"ABCDEF"))),"Invalid"),"Very Low","Low","Medium","High","Very High"),"")</f>
        <v/>
      </c>
      <c r="J723" s="60" t="str">
        <f>IFERROR(CHOOSE(IFERROR(IF(J721="","",INDEX(Rindices, J709,FIND(UPPER(J721),"ABCDEF"))),"Invalid"),"Very Low","Low","Medium","High","Very High"),"")</f>
        <v/>
      </c>
      <c r="M723" s="176"/>
      <c r="N723" s="176"/>
      <c r="O723" s="176"/>
      <c r="P723" s="176"/>
    </row>
    <row r="724" spans="2:16" ht="13.5" thickBot="1">
      <c r="B724" s="4"/>
      <c r="C724" s="4"/>
      <c r="D724" s="4"/>
      <c r="E724" s="4"/>
      <c r="F724" s="130"/>
      <c r="G724" s="134"/>
      <c r="H724" s="134"/>
      <c r="I724" s="134"/>
      <c r="J724" s="134"/>
      <c r="M724" s="176"/>
      <c r="N724" s="176"/>
      <c r="O724" s="176"/>
      <c r="P724" s="176"/>
    </row>
    <row r="725" spans="2:16">
      <c r="B725" s="73" t="s">
        <v>198</v>
      </c>
      <c r="C725" s="37"/>
      <c r="D725" s="149" t="s">
        <v>197</v>
      </c>
      <c r="E725" s="150" t="str">
        <f>C663</f>
        <v>Number/NameS9</v>
      </c>
      <c r="F725" s="71"/>
      <c r="G725" s="189" t="s">
        <v>16</v>
      </c>
      <c r="H725" s="189"/>
      <c r="I725" s="189"/>
      <c r="J725" s="190"/>
      <c r="M725" s="176"/>
      <c r="N725" s="176"/>
      <c r="O725" s="176"/>
      <c r="P725" s="176"/>
    </row>
    <row r="726" spans="2:16">
      <c r="B726" s="38"/>
      <c r="C726" s="156" t="s">
        <v>15</v>
      </c>
      <c r="D726" s="4"/>
      <c r="E726" s="156"/>
      <c r="F726" s="4"/>
      <c r="G726" s="156">
        <v>1</v>
      </c>
      <c r="H726" s="156">
        <v>2</v>
      </c>
      <c r="I726" s="156">
        <v>3</v>
      </c>
      <c r="J726" s="72">
        <v>4</v>
      </c>
      <c r="M726" s="176"/>
      <c r="N726" s="176"/>
      <c r="O726" s="176"/>
      <c r="P726" s="176"/>
    </row>
    <row r="727" spans="2:16">
      <c r="B727" s="38"/>
      <c r="C727" s="199" t="s">
        <v>381</v>
      </c>
      <c r="D727" s="199"/>
      <c r="E727" s="199"/>
      <c r="F727" s="199"/>
      <c r="G727" s="156"/>
      <c r="H727" s="156"/>
      <c r="I727" s="156"/>
      <c r="J727" s="72"/>
      <c r="M727" s="176"/>
      <c r="N727" s="176"/>
      <c r="O727" s="176"/>
      <c r="P727" s="176"/>
    </row>
    <row r="728" spans="2:16">
      <c r="B728" s="38"/>
      <c r="C728" s="199" t="s">
        <v>382</v>
      </c>
      <c r="D728" s="199"/>
      <c r="E728" s="199"/>
      <c r="F728" s="199"/>
      <c r="G728" s="156"/>
      <c r="H728" s="156"/>
      <c r="I728" s="156"/>
      <c r="J728" s="72"/>
      <c r="M728" s="176"/>
      <c r="N728" s="176"/>
      <c r="O728" s="176"/>
      <c r="P728" s="176"/>
    </row>
    <row r="729" spans="2:16">
      <c r="B729" s="38"/>
      <c r="C729" s="199" t="s">
        <v>383</v>
      </c>
      <c r="D729" s="199"/>
      <c r="E729" s="199"/>
      <c r="F729" s="199"/>
      <c r="G729" s="156"/>
      <c r="H729" s="156"/>
      <c r="I729" s="156"/>
      <c r="J729" s="72"/>
      <c r="M729" s="176"/>
      <c r="N729" s="176"/>
      <c r="O729" s="176"/>
      <c r="P729" s="176"/>
    </row>
    <row r="730" spans="2:16">
      <c r="B730" s="38"/>
      <c r="C730" s="199" t="s">
        <v>384</v>
      </c>
      <c r="D730" s="199"/>
      <c r="E730" s="199"/>
      <c r="F730" s="199"/>
      <c r="G730" s="156"/>
      <c r="H730" s="156"/>
      <c r="I730" s="156"/>
      <c r="J730" s="72"/>
      <c r="M730" s="176"/>
      <c r="N730" s="176"/>
      <c r="O730" s="176"/>
      <c r="P730" s="176"/>
    </row>
    <row r="731" spans="2:16">
      <c r="B731" s="38"/>
      <c r="C731" s="199" t="s">
        <v>385</v>
      </c>
      <c r="D731" s="199"/>
      <c r="E731" s="199"/>
      <c r="F731" s="199"/>
      <c r="G731" s="156"/>
      <c r="H731" s="156"/>
      <c r="I731" s="156"/>
      <c r="J731" s="72"/>
      <c r="M731" s="176"/>
      <c r="N731" s="176"/>
      <c r="O731" s="176"/>
      <c r="P731" s="176"/>
    </row>
    <row r="732" spans="2:16">
      <c r="B732" s="38"/>
      <c r="C732" s="199" t="s">
        <v>386</v>
      </c>
      <c r="D732" s="199"/>
      <c r="E732" s="199"/>
      <c r="F732" s="199"/>
      <c r="G732" s="156"/>
      <c r="H732" s="156"/>
      <c r="I732" s="156"/>
      <c r="J732" s="72"/>
      <c r="M732" s="176"/>
      <c r="N732" s="176"/>
      <c r="O732" s="176"/>
      <c r="P732" s="176"/>
    </row>
    <row r="733" spans="2:16">
      <c r="B733" s="38"/>
      <c r="C733" s="199" t="s">
        <v>387</v>
      </c>
      <c r="D733" s="199"/>
      <c r="E733" s="199"/>
      <c r="F733" s="199"/>
      <c r="G733" s="156"/>
      <c r="H733" s="156"/>
      <c r="I733" s="156"/>
      <c r="J733" s="72"/>
      <c r="M733" s="176"/>
      <c r="N733" s="176"/>
      <c r="O733" s="176"/>
      <c r="P733" s="176"/>
    </row>
    <row r="734" spans="2:16">
      <c r="B734" s="38"/>
      <c r="C734" s="199" t="s">
        <v>388</v>
      </c>
      <c r="D734" s="199"/>
      <c r="E734" s="199"/>
      <c r="F734" s="199"/>
      <c r="G734" s="156"/>
      <c r="H734" s="156"/>
      <c r="I734" s="156"/>
      <c r="J734" s="72"/>
      <c r="M734" s="176"/>
      <c r="N734" s="176"/>
      <c r="O734" s="176"/>
      <c r="P734" s="176"/>
    </row>
    <row r="735" spans="2:16">
      <c r="B735" s="38"/>
      <c r="C735" s="199" t="s">
        <v>389</v>
      </c>
      <c r="D735" s="199"/>
      <c r="E735" s="199"/>
      <c r="F735" s="199"/>
      <c r="G735" s="156"/>
      <c r="H735" s="156"/>
      <c r="I735" s="156"/>
      <c r="J735" s="72"/>
      <c r="M735" s="176"/>
      <c r="N735" s="176"/>
      <c r="O735" s="176"/>
      <c r="P735" s="176"/>
    </row>
    <row r="736" spans="2:16">
      <c r="B736" s="38"/>
      <c r="C736" s="199" t="s">
        <v>390</v>
      </c>
      <c r="D736" s="199"/>
      <c r="E736" s="199"/>
      <c r="F736" s="199"/>
      <c r="G736" s="158"/>
      <c r="H736" s="158"/>
      <c r="I736" s="158"/>
      <c r="J736" s="65"/>
    </row>
    <row r="737" spans="1:23" ht="13.5" thickBot="1">
      <c r="B737" s="38"/>
      <c r="C737" s="4"/>
      <c r="D737" s="4"/>
      <c r="E737" s="4"/>
      <c r="F737" s="157" t="s">
        <v>93</v>
      </c>
      <c r="G737" s="98">
        <f>SUM(G727:G736)</f>
        <v>0</v>
      </c>
      <c r="H737" s="98">
        <f>SUM(H727:H736)</f>
        <v>0</v>
      </c>
      <c r="I737" s="98">
        <f>SUM(I727:I736)</f>
        <v>0</v>
      </c>
      <c r="J737" s="99">
        <f>SUM(J727:J736)</f>
        <v>0</v>
      </c>
    </row>
    <row r="738" spans="1:23" ht="13.5" thickTop="1">
      <c r="B738" s="38"/>
      <c r="C738" s="4"/>
      <c r="D738" s="4"/>
      <c r="E738" s="4"/>
      <c r="F738" s="157" t="s">
        <v>14</v>
      </c>
      <c r="G738" s="159" t="str">
        <f>IFERROR(IF(G737&gt;0,INDEX(LGletters,MATCH((G737),LGvalues,-1)),""),"Invalid")</f>
        <v/>
      </c>
      <c r="H738" s="159" t="str">
        <f>IFERROR(IF(H737&gt;0,INDEX(LGletters,MATCH((H737),LGvalues,-1)),""),"Invalid")</f>
        <v/>
      </c>
      <c r="I738" s="159" t="str">
        <f>IFERROR(IF(I737&gt;0,INDEX(LGletters,MATCH((I737),LGvalues,-1)),""),"Invalid")</f>
        <v/>
      </c>
      <c r="J738" s="56" t="str">
        <f>IFERROR(IF(J737&gt;0,INDEX(LGletters,MATCH((J737),LGvalues,-1)),""),"Invalid")</f>
        <v/>
      </c>
    </row>
    <row r="739" spans="1:23">
      <c r="B739" s="38"/>
      <c r="C739" s="4"/>
      <c r="D739" s="4"/>
      <c r="E739" s="4"/>
      <c r="F739" s="157" t="s">
        <v>23</v>
      </c>
      <c r="G739" s="155" t="str">
        <f>IFERROR(IF(G738="","",ROMAN(INDEX(Rindices, G726,FIND(UPPER(G738),"ABCDEF")))),"Invalid")</f>
        <v/>
      </c>
      <c r="H739" s="155" t="str">
        <f>IFERROR(IF(H738="","",ROMAN(INDEX(Rindices, H726,FIND(UPPER(H738),"ABCDEF")))),"Invalid")</f>
        <v/>
      </c>
      <c r="I739" s="155" t="str">
        <f>IFERROR(IF(I738="","",ROMAN(INDEX(Rindices, I726,FIND(UPPER(I738),"ABCDEF")))),"Invalid")</f>
        <v/>
      </c>
      <c r="J739" s="94" t="str">
        <f>IFERROR(IF(J738="","",ROMAN(INDEX(Rindices, J726,FIND(UPPER(J738),"ABCDEF")))),"Invalid")</f>
        <v/>
      </c>
    </row>
    <row r="740" spans="1:23" ht="13.5" thickBot="1">
      <c r="B740" s="40"/>
      <c r="C740" s="32"/>
      <c r="D740" s="32"/>
      <c r="E740" s="32"/>
      <c r="F740" s="41" t="s">
        <v>12</v>
      </c>
      <c r="G740" s="59" t="str">
        <f>IFERROR(CHOOSE(IFERROR(IF(G738="","",INDEX(Rindices, G726,FIND(UPPER(G738),"ABCDEF"))),"Invalid"),"Very Low","Low","Medium","High","Very High"),"")</f>
        <v/>
      </c>
      <c r="H740" s="59" t="str">
        <f>IFERROR(CHOOSE(IFERROR(IF(H738="","",INDEX(Rindices, H726,FIND(UPPER(H738),"ABCDEF"))),"Invalid"),"Very Low","Low","Medium","High","Very High"),"")</f>
        <v/>
      </c>
      <c r="I740" s="59" t="str">
        <f>IFERROR(CHOOSE(IFERROR(IF(I738="","",INDEX(Rindices, I726,FIND(UPPER(I738),"ABCDEF"))),"Invalid"),"Very Low","Low","Medium","High","Very High"),"")</f>
        <v/>
      </c>
      <c r="J740" s="60" t="str">
        <f>IFERROR(CHOOSE(IFERROR(IF(J738="","",INDEX(Rindices, J726,FIND(UPPER(J738),"ABCDEF"))),"Invalid"),"Very Low","Low","Medium","High","Very High"),"")</f>
        <v/>
      </c>
    </row>
    <row r="741" spans="1:23">
      <c r="B741" s="4"/>
      <c r="C741" s="4"/>
      <c r="D741" s="4"/>
      <c r="E741" s="4"/>
      <c r="F741" s="130"/>
      <c r="G741" s="134"/>
      <c r="H741" s="134"/>
      <c r="I741" s="134"/>
      <c r="J741" s="134"/>
    </row>
    <row r="742" spans="1:23">
      <c r="B742" s="4"/>
      <c r="C742" s="4"/>
      <c r="D742" s="4"/>
      <c r="E742" s="4"/>
      <c r="F742" s="130"/>
      <c r="G742" s="134"/>
      <c r="H742" s="134"/>
      <c r="I742" s="134"/>
      <c r="J742" s="134"/>
    </row>
    <row r="743" spans="1:23">
      <c r="A743" s="21"/>
      <c r="B743" s="50"/>
      <c r="C743" s="49"/>
      <c r="D743" s="49"/>
      <c r="E743" s="49"/>
      <c r="F743" s="49"/>
      <c r="G743" s="51"/>
      <c r="H743" s="51"/>
      <c r="I743" s="52"/>
      <c r="J743" s="53"/>
      <c r="K743" s="52"/>
      <c r="L743" s="52"/>
      <c r="M743" s="54"/>
      <c r="N743" s="54"/>
      <c r="O743" s="54"/>
      <c r="P743" s="54"/>
      <c r="Q743" s="54"/>
      <c r="R743" s="54"/>
      <c r="S743" s="54"/>
      <c r="T743" s="54"/>
    </row>
    <row r="744" spans="1:23">
      <c r="B744" s="66" t="s">
        <v>87</v>
      </c>
      <c r="C744" s="76" t="s">
        <v>150</v>
      </c>
      <c r="D744" s="62"/>
      <c r="E744" s="62"/>
      <c r="F744" s="44"/>
      <c r="K744" s="44"/>
      <c r="M744" s="66" t="s">
        <v>88</v>
      </c>
      <c r="N744" s="64"/>
      <c r="O744" s="67" t="s">
        <v>114</v>
      </c>
    </row>
    <row r="745" spans="1:23">
      <c r="B745" s="66"/>
      <c r="C745" s="77" t="s">
        <v>129</v>
      </c>
      <c r="D745" s="77"/>
      <c r="E745" s="77"/>
      <c r="F745" s="77"/>
      <c r="G745" s="77"/>
      <c r="H745" s="77"/>
      <c r="I745" s="78"/>
      <c r="J745" s="79"/>
      <c r="K745" s="80"/>
      <c r="L745" s="77"/>
      <c r="M745" s="77"/>
      <c r="N745" s="77"/>
      <c r="O745" s="77"/>
      <c r="P745" s="77"/>
      <c r="Q745" s="131"/>
      <c r="R745" s="131"/>
      <c r="S745" s="131"/>
      <c r="T745" s="131"/>
    </row>
    <row r="746" spans="1:23">
      <c r="B746" s="66"/>
      <c r="C746" s="77" t="s">
        <v>135</v>
      </c>
      <c r="D746" s="77"/>
      <c r="E746" s="77"/>
      <c r="F746" s="77"/>
      <c r="G746" s="77"/>
      <c r="H746" s="77"/>
      <c r="I746" s="78"/>
      <c r="J746" s="79"/>
      <c r="K746" s="80"/>
      <c r="L746" s="77"/>
      <c r="M746" s="77"/>
      <c r="N746" s="77"/>
      <c r="O746" s="77"/>
      <c r="P746" s="77"/>
      <c r="Q746" s="131"/>
      <c r="R746" s="131"/>
      <c r="S746" s="131"/>
      <c r="T746" s="131"/>
    </row>
    <row r="747" spans="1:23">
      <c r="B747" s="66"/>
      <c r="C747" s="77" t="s">
        <v>136</v>
      </c>
      <c r="D747" s="77"/>
      <c r="E747" s="77"/>
      <c r="F747" s="77"/>
      <c r="G747" s="77"/>
      <c r="H747" s="77"/>
      <c r="I747" s="78"/>
      <c r="J747" s="79"/>
      <c r="K747" s="80"/>
      <c r="L747" s="77"/>
      <c r="M747" s="77"/>
      <c r="N747" s="77"/>
      <c r="O747" s="77"/>
      <c r="P747" s="77"/>
      <c r="Q747" s="131"/>
      <c r="R747" s="131"/>
      <c r="S747" s="131"/>
      <c r="T747" s="131"/>
    </row>
    <row r="748" spans="1:23" ht="13.5" thickBot="1">
      <c r="B748" s="66"/>
      <c r="C748" s="77" t="s">
        <v>137</v>
      </c>
      <c r="D748" s="77"/>
      <c r="E748" s="77"/>
      <c r="F748" s="77"/>
      <c r="G748" s="77"/>
      <c r="H748" s="77"/>
      <c r="I748" s="78"/>
      <c r="J748" s="79"/>
      <c r="K748" s="80"/>
      <c r="L748" s="77"/>
      <c r="M748" s="77"/>
      <c r="N748" s="77"/>
      <c r="O748" s="77"/>
      <c r="P748" s="77"/>
      <c r="Q748" s="131"/>
      <c r="R748" s="131"/>
      <c r="S748" s="131"/>
      <c r="T748" s="131"/>
    </row>
    <row r="749" spans="1:23">
      <c r="B749" s="66"/>
      <c r="C749" s="44"/>
      <c r="D749" s="44"/>
      <c r="E749" s="44"/>
      <c r="F749" s="44"/>
      <c r="G749" s="44"/>
      <c r="H749" s="181" t="s">
        <v>139</v>
      </c>
      <c r="I749" s="181"/>
      <c r="J749" s="120"/>
      <c r="K749" s="67"/>
      <c r="L749" s="44"/>
      <c r="M749" s="44"/>
      <c r="N749" s="44"/>
      <c r="O749" s="44"/>
      <c r="P749" s="44"/>
      <c r="Q749" s="182" t="s">
        <v>89</v>
      </c>
      <c r="R749" s="183"/>
      <c r="S749" s="183"/>
      <c r="T749" s="184"/>
    </row>
    <row r="750" spans="1:23" ht="38.25">
      <c r="B750" s="68" t="s">
        <v>92</v>
      </c>
      <c r="C750" s="69" t="s">
        <v>34</v>
      </c>
      <c r="D750" s="132" t="s">
        <v>50</v>
      </c>
      <c r="E750" s="132" t="s">
        <v>153</v>
      </c>
      <c r="F750" s="132" t="s">
        <v>49</v>
      </c>
      <c r="G750" s="132" t="s">
        <v>48</v>
      </c>
      <c r="H750" s="121" t="s">
        <v>182</v>
      </c>
      <c r="I750" s="132" t="s">
        <v>181</v>
      </c>
      <c r="J750" s="132" t="s">
        <v>73</v>
      </c>
      <c r="K750" s="132" t="s">
        <v>74</v>
      </c>
      <c r="L750" s="132" t="s">
        <v>80</v>
      </c>
      <c r="M750" s="132" t="s">
        <v>75</v>
      </c>
      <c r="N750" s="132" t="s">
        <v>79</v>
      </c>
      <c r="O750" s="132" t="s">
        <v>52</v>
      </c>
      <c r="P750" s="132" t="s">
        <v>81</v>
      </c>
      <c r="Q750" s="105" t="s">
        <v>157</v>
      </c>
      <c r="R750" s="132" t="s">
        <v>74</v>
      </c>
      <c r="S750" s="132" t="s">
        <v>75</v>
      </c>
      <c r="T750" s="46" t="s">
        <v>52</v>
      </c>
    </row>
    <row r="751" spans="1:23" ht="20.100000000000001" customHeight="1">
      <c r="B751" s="85"/>
      <c r="C751" s="81"/>
      <c r="D751" s="82"/>
      <c r="E751" s="104" t="b">
        <v>0</v>
      </c>
      <c r="F751" s="107"/>
      <c r="G751" s="84"/>
      <c r="H751" s="123" t="s">
        <v>180</v>
      </c>
      <c r="I751" s="62"/>
      <c r="J751" s="63"/>
      <c r="K751" s="19" t="str">
        <f t="shared" ref="K751:K777" si="66">IF($F751*J751&gt;0,$F751*J751,"--")</f>
        <v>--</v>
      </c>
      <c r="L751" s="134" t="str">
        <f>IF(K751&gt;0,IFERROR(MATCH(K751,R_11values,-1),""),"")</f>
        <v/>
      </c>
      <c r="M751" s="19" t="str">
        <f t="shared" ref="M751:M777" si="67">IF($G751*J751&gt;0,$G751*J751/1000,"--")</f>
        <v>--</v>
      </c>
      <c r="N751" s="134" t="str">
        <f xml:space="preserve"> IF(M751&gt;0, IFERROR(MATCH(M751,CO2values,-1),""),"")</f>
        <v/>
      </c>
      <c r="O751" s="106" t="str">
        <f t="shared" ref="O751:O777" si="68">IFERROR(((1000*J751)/(IF(ISNUMBER(I751),I751,CHOOSE(MATCH(H751,ATgroups,0),Acute1,Acute2,Acute3, Chronic1,Chronic2,Chronic3,Chronic4,Empty,"","")))),"--")</f>
        <v>--</v>
      </c>
      <c r="P751" s="134" t="str">
        <f xml:space="preserve"> IF(O751&gt;0, IFERROR(MATCH(O751,NVvalues,-1),""),"")</f>
        <v/>
      </c>
      <c r="Q751" s="70" t="b">
        <f t="shared" ref="Q751:Q777" si="69">OR(J751=0,NOT(E751),I751=0,AND(F751=0,G751=0))</f>
        <v>1</v>
      </c>
      <c r="R751" s="131" t="str">
        <f t="shared" ref="R751:R777" si="70">IF(Q751,IF(OR(L751&lt;P751,N751&lt;P751),K751,"---"),"Consider ")</f>
        <v>---</v>
      </c>
      <c r="S751" s="131" t="str">
        <f t="shared" ref="S751:S777" si="71">IF(Q751,IF(OR(L751&lt;P751,N751&lt;P751),M751,"---")," by ")</f>
        <v>---</v>
      </c>
      <c r="T751" s="65" t="str">
        <f t="shared" ref="T751:T777" si="72">IF(Q751,IF(AND(L751&gt;=P751,N751&gt;=P751),O751,"---"),"constituent ")</f>
        <v>--</v>
      </c>
      <c r="V751" s="36" t="s">
        <v>185</v>
      </c>
      <c r="W751" s="77"/>
    </row>
    <row r="752" spans="1:23" ht="20.100000000000001" customHeight="1">
      <c r="B752" s="86"/>
      <c r="C752" s="81"/>
      <c r="D752" s="87"/>
      <c r="E752" s="104" t="b">
        <v>0</v>
      </c>
      <c r="F752" s="108"/>
      <c r="G752" s="88"/>
      <c r="H752" s="123" t="s">
        <v>180</v>
      </c>
      <c r="I752" s="62"/>
      <c r="J752" s="89"/>
      <c r="K752" s="19" t="str">
        <f t="shared" si="66"/>
        <v>--</v>
      </c>
      <c r="L752" s="134"/>
      <c r="M752" s="19" t="str">
        <f t="shared" si="67"/>
        <v>--</v>
      </c>
      <c r="N752" s="134"/>
      <c r="O752" s="106" t="str">
        <f t="shared" si="68"/>
        <v>--</v>
      </c>
      <c r="P752" s="134"/>
      <c r="Q752" s="70" t="b">
        <f t="shared" si="69"/>
        <v>1</v>
      </c>
      <c r="R752" s="131" t="str">
        <f t="shared" si="70"/>
        <v>---</v>
      </c>
      <c r="S752" s="131" t="str">
        <f t="shared" si="71"/>
        <v>---</v>
      </c>
      <c r="T752" s="65" t="str">
        <f t="shared" si="72"/>
        <v>--</v>
      </c>
      <c r="W752" s="186" t="s">
        <v>186</v>
      </c>
    </row>
    <row r="753" spans="2:24" ht="20.100000000000001" customHeight="1">
      <c r="B753" s="86"/>
      <c r="C753" s="81"/>
      <c r="D753" s="87"/>
      <c r="E753" s="104" t="b">
        <v>0</v>
      </c>
      <c r="F753" s="108"/>
      <c r="G753" s="88"/>
      <c r="H753" s="123" t="s">
        <v>180</v>
      </c>
      <c r="I753" s="62"/>
      <c r="J753" s="89"/>
      <c r="K753" s="19" t="str">
        <f t="shared" si="66"/>
        <v>--</v>
      </c>
      <c r="L753" s="134"/>
      <c r="M753" s="19" t="str">
        <f t="shared" si="67"/>
        <v>--</v>
      </c>
      <c r="N753" s="134"/>
      <c r="O753" s="106" t="str">
        <f t="shared" si="68"/>
        <v>--</v>
      </c>
      <c r="P753" s="134"/>
      <c r="Q753" s="70" t="b">
        <f t="shared" si="69"/>
        <v>1</v>
      </c>
      <c r="R753" s="131" t="str">
        <f t="shared" si="70"/>
        <v>---</v>
      </c>
      <c r="S753" s="131" t="str">
        <f t="shared" si="71"/>
        <v>---</v>
      </c>
      <c r="T753" s="65" t="str">
        <f t="shared" si="72"/>
        <v>--</v>
      </c>
      <c r="V753" t="s">
        <v>184</v>
      </c>
      <c r="W753" s="186"/>
      <c r="X753" s="133" t="s">
        <v>187</v>
      </c>
    </row>
    <row r="754" spans="2:24" ht="20.100000000000001" customHeight="1">
      <c r="B754" s="86"/>
      <c r="C754" s="81"/>
      <c r="D754" s="87"/>
      <c r="E754" s="104" t="b">
        <v>0</v>
      </c>
      <c r="F754" s="108"/>
      <c r="G754" s="88"/>
      <c r="H754" s="123" t="s">
        <v>180</v>
      </c>
      <c r="I754" s="62"/>
      <c r="J754" s="89"/>
      <c r="K754" s="19" t="str">
        <f t="shared" si="66"/>
        <v>--</v>
      </c>
      <c r="L754" s="134"/>
      <c r="M754" s="19" t="str">
        <f t="shared" si="67"/>
        <v>--</v>
      </c>
      <c r="N754" s="134"/>
      <c r="O754" s="106" t="str">
        <f t="shared" si="68"/>
        <v>--</v>
      </c>
      <c r="P754" s="134"/>
      <c r="Q754" s="70" t="b">
        <f t="shared" si="69"/>
        <v>1</v>
      </c>
      <c r="R754" s="131" t="str">
        <f t="shared" si="70"/>
        <v>---</v>
      </c>
      <c r="S754" s="131" t="str">
        <f t="shared" si="71"/>
        <v>---</v>
      </c>
      <c r="T754" s="65" t="str">
        <f t="shared" si="72"/>
        <v>--</v>
      </c>
      <c r="V754" s="77"/>
      <c r="W754" s="124"/>
      <c r="X754">
        <f>W751*W754</f>
        <v>0</v>
      </c>
    </row>
    <row r="755" spans="2:24" ht="20.100000000000001" customHeight="1">
      <c r="B755" s="86"/>
      <c r="C755" s="81"/>
      <c r="D755" s="87"/>
      <c r="E755" s="104" t="b">
        <v>0</v>
      </c>
      <c r="F755" s="108"/>
      <c r="G755" s="88"/>
      <c r="H755" s="123" t="s">
        <v>180</v>
      </c>
      <c r="I755" s="62"/>
      <c r="J755" s="89"/>
      <c r="K755" s="19" t="str">
        <f t="shared" si="66"/>
        <v>--</v>
      </c>
      <c r="L755" s="134"/>
      <c r="M755" s="19" t="str">
        <f t="shared" si="67"/>
        <v>--</v>
      </c>
      <c r="N755" s="134"/>
      <c r="O755" s="106" t="str">
        <f t="shared" si="68"/>
        <v>--</v>
      </c>
      <c r="P755" s="134"/>
      <c r="Q755" s="70" t="b">
        <f t="shared" si="69"/>
        <v>1</v>
      </c>
      <c r="R755" s="131" t="str">
        <f t="shared" si="70"/>
        <v>---</v>
      </c>
      <c r="S755" s="131" t="str">
        <f t="shared" si="71"/>
        <v>---</v>
      </c>
      <c r="T755" s="65" t="str">
        <f t="shared" si="72"/>
        <v>--</v>
      </c>
      <c r="V755" s="77"/>
      <c r="W755" s="124"/>
      <c r="X755">
        <f>W751*W755</f>
        <v>0</v>
      </c>
    </row>
    <row r="756" spans="2:24" ht="20.100000000000001" customHeight="1">
      <c r="B756" s="86"/>
      <c r="C756" s="81"/>
      <c r="D756" s="87"/>
      <c r="E756" s="104" t="b">
        <v>0</v>
      </c>
      <c r="F756" s="108"/>
      <c r="G756" s="88"/>
      <c r="H756" s="123" t="s">
        <v>180</v>
      </c>
      <c r="I756" s="62"/>
      <c r="J756" s="89"/>
      <c r="K756" s="19" t="str">
        <f t="shared" si="66"/>
        <v>--</v>
      </c>
      <c r="L756" s="134"/>
      <c r="M756" s="19" t="str">
        <f t="shared" si="67"/>
        <v>--</v>
      </c>
      <c r="N756" s="134"/>
      <c r="O756" s="106" t="str">
        <f t="shared" si="68"/>
        <v>--</v>
      </c>
      <c r="P756" s="134"/>
      <c r="Q756" s="70" t="b">
        <f t="shared" si="69"/>
        <v>1</v>
      </c>
      <c r="R756" s="131" t="str">
        <f t="shared" si="70"/>
        <v>---</v>
      </c>
      <c r="S756" s="131" t="str">
        <f t="shared" si="71"/>
        <v>---</v>
      </c>
      <c r="T756" s="65" t="str">
        <f t="shared" si="72"/>
        <v>--</v>
      </c>
      <c r="V756" s="77"/>
      <c r="W756" s="124"/>
      <c r="X756">
        <f>W751*W756</f>
        <v>0</v>
      </c>
    </row>
    <row r="757" spans="2:24" ht="20.100000000000001" customHeight="1">
      <c r="B757" s="86"/>
      <c r="C757" s="81"/>
      <c r="D757" s="87"/>
      <c r="E757" s="104" t="b">
        <v>0</v>
      </c>
      <c r="F757" s="108"/>
      <c r="G757" s="88"/>
      <c r="H757" s="123" t="s">
        <v>180</v>
      </c>
      <c r="I757" s="62"/>
      <c r="J757" s="89"/>
      <c r="K757" s="19" t="str">
        <f t="shared" si="66"/>
        <v>--</v>
      </c>
      <c r="L757" s="134"/>
      <c r="M757" s="19" t="str">
        <f t="shared" si="67"/>
        <v>--</v>
      </c>
      <c r="N757" s="134"/>
      <c r="O757" s="106" t="str">
        <f t="shared" si="68"/>
        <v>--</v>
      </c>
      <c r="P757" s="134"/>
      <c r="Q757" s="70" t="b">
        <f t="shared" si="69"/>
        <v>1</v>
      </c>
      <c r="R757" s="131" t="str">
        <f t="shared" si="70"/>
        <v>---</v>
      </c>
      <c r="S757" s="131" t="str">
        <f t="shared" si="71"/>
        <v>---</v>
      </c>
      <c r="T757" s="65" t="str">
        <f t="shared" si="72"/>
        <v>--</v>
      </c>
      <c r="V757" s="77"/>
      <c r="W757" s="77"/>
      <c r="X757">
        <f>W751*W757</f>
        <v>0</v>
      </c>
    </row>
    <row r="758" spans="2:24" ht="20.100000000000001" customHeight="1">
      <c r="B758" s="86"/>
      <c r="C758" s="81"/>
      <c r="D758" s="87"/>
      <c r="E758" s="104" t="b">
        <v>0</v>
      </c>
      <c r="F758" s="108"/>
      <c r="G758" s="88"/>
      <c r="H758" s="123" t="s">
        <v>180</v>
      </c>
      <c r="I758" s="62"/>
      <c r="J758" s="89"/>
      <c r="K758" s="19" t="str">
        <f t="shared" si="66"/>
        <v>--</v>
      </c>
      <c r="L758" s="134"/>
      <c r="M758" s="19" t="str">
        <f t="shared" si="67"/>
        <v>--</v>
      </c>
      <c r="N758" s="134"/>
      <c r="O758" s="106" t="str">
        <f t="shared" si="68"/>
        <v>--</v>
      </c>
      <c r="P758" s="134"/>
      <c r="Q758" s="70" t="b">
        <f t="shared" si="69"/>
        <v>1</v>
      </c>
      <c r="R758" s="131" t="str">
        <f t="shared" si="70"/>
        <v>---</v>
      </c>
      <c r="S758" s="131" t="str">
        <f t="shared" si="71"/>
        <v>---</v>
      </c>
      <c r="T758" s="65" t="str">
        <f t="shared" si="72"/>
        <v>--</v>
      </c>
      <c r="V758" s="77"/>
      <c r="W758" s="77"/>
      <c r="X758">
        <f>W751*W758</f>
        <v>0</v>
      </c>
    </row>
    <row r="759" spans="2:24" ht="20.100000000000001" customHeight="1">
      <c r="B759" s="86"/>
      <c r="C759" s="81"/>
      <c r="D759" s="87"/>
      <c r="E759" s="104" t="b">
        <v>0</v>
      </c>
      <c r="F759" s="108"/>
      <c r="G759" s="88"/>
      <c r="H759" s="123" t="s">
        <v>180</v>
      </c>
      <c r="I759" s="62"/>
      <c r="J759" s="89"/>
      <c r="K759" s="19" t="str">
        <f t="shared" si="66"/>
        <v>--</v>
      </c>
      <c r="L759" s="134"/>
      <c r="M759" s="19" t="str">
        <f t="shared" si="67"/>
        <v>--</v>
      </c>
      <c r="N759" s="134"/>
      <c r="O759" s="106" t="str">
        <f t="shared" si="68"/>
        <v>--</v>
      </c>
      <c r="P759" s="134"/>
      <c r="Q759" s="70" t="b">
        <f t="shared" si="69"/>
        <v>1</v>
      </c>
      <c r="R759" s="131" t="str">
        <f t="shared" si="70"/>
        <v>---</v>
      </c>
      <c r="S759" s="131" t="str">
        <f t="shared" si="71"/>
        <v>---</v>
      </c>
      <c r="T759" s="65" t="str">
        <f t="shared" si="72"/>
        <v>--</v>
      </c>
      <c r="V759" s="77"/>
      <c r="W759" s="77"/>
      <c r="X759">
        <f>W751*W759</f>
        <v>0</v>
      </c>
    </row>
    <row r="760" spans="2:24" ht="20.100000000000001" customHeight="1">
      <c r="B760" s="86"/>
      <c r="C760" s="81"/>
      <c r="D760" s="87"/>
      <c r="E760" s="104" t="b">
        <v>0</v>
      </c>
      <c r="F760" s="108"/>
      <c r="G760" s="88"/>
      <c r="H760" s="123" t="s">
        <v>180</v>
      </c>
      <c r="I760" s="62"/>
      <c r="J760" s="89"/>
      <c r="K760" s="19" t="str">
        <f t="shared" si="66"/>
        <v>--</v>
      </c>
      <c r="L760" s="134"/>
      <c r="M760" s="19" t="str">
        <f t="shared" si="67"/>
        <v>--</v>
      </c>
      <c r="N760" s="134"/>
      <c r="O760" s="106" t="str">
        <f t="shared" si="68"/>
        <v>--</v>
      </c>
      <c r="P760" s="134"/>
      <c r="Q760" s="70" t="b">
        <f t="shared" si="69"/>
        <v>1</v>
      </c>
      <c r="R760" s="131" t="str">
        <f t="shared" si="70"/>
        <v>---</v>
      </c>
      <c r="S760" s="131" t="str">
        <f t="shared" si="71"/>
        <v>---</v>
      </c>
      <c r="T760" s="65" t="str">
        <f t="shared" si="72"/>
        <v>--</v>
      </c>
      <c r="V760" s="77"/>
      <c r="W760" s="77"/>
      <c r="X760">
        <f>W751*W760</f>
        <v>0</v>
      </c>
    </row>
    <row r="761" spans="2:24" ht="20.100000000000001" customHeight="1">
      <c r="B761" s="86"/>
      <c r="C761" s="81"/>
      <c r="D761" s="87"/>
      <c r="E761" s="104" t="b">
        <v>0</v>
      </c>
      <c r="F761" s="108"/>
      <c r="G761" s="88"/>
      <c r="H761" s="123" t="s">
        <v>180</v>
      </c>
      <c r="I761" s="62"/>
      <c r="J761" s="89"/>
      <c r="K761" s="19" t="str">
        <f t="shared" si="66"/>
        <v>--</v>
      </c>
      <c r="L761" s="134"/>
      <c r="M761" s="19" t="str">
        <f t="shared" si="67"/>
        <v>--</v>
      </c>
      <c r="N761" s="134"/>
      <c r="O761" s="106" t="str">
        <f t="shared" si="68"/>
        <v>--</v>
      </c>
      <c r="P761" s="134"/>
      <c r="Q761" s="70" t="b">
        <f t="shared" si="69"/>
        <v>1</v>
      </c>
      <c r="R761" s="131" t="str">
        <f t="shared" si="70"/>
        <v>---</v>
      </c>
      <c r="S761" s="131" t="str">
        <f t="shared" si="71"/>
        <v>---</v>
      </c>
      <c r="T761" s="65" t="str">
        <f t="shared" si="72"/>
        <v>--</v>
      </c>
      <c r="V761" s="77"/>
      <c r="W761" s="77"/>
      <c r="X761">
        <f>W751*W761</f>
        <v>0</v>
      </c>
    </row>
    <row r="762" spans="2:24" ht="20.100000000000001" customHeight="1">
      <c r="B762" s="86"/>
      <c r="C762" s="81"/>
      <c r="D762" s="87"/>
      <c r="E762" s="104" t="b">
        <v>0</v>
      </c>
      <c r="F762" s="108"/>
      <c r="G762" s="88"/>
      <c r="H762" s="123" t="s">
        <v>180</v>
      </c>
      <c r="I762" s="62"/>
      <c r="J762" s="89"/>
      <c r="K762" s="19" t="str">
        <f t="shared" si="66"/>
        <v>--</v>
      </c>
      <c r="L762" s="134"/>
      <c r="M762" s="19" t="str">
        <f t="shared" si="67"/>
        <v>--</v>
      </c>
      <c r="N762" s="134"/>
      <c r="O762" s="106" t="str">
        <f t="shared" si="68"/>
        <v>--</v>
      </c>
      <c r="P762" s="134"/>
      <c r="Q762" s="70" t="b">
        <f t="shared" si="69"/>
        <v>1</v>
      </c>
      <c r="R762" s="131" t="str">
        <f t="shared" si="70"/>
        <v>---</v>
      </c>
      <c r="S762" s="131" t="str">
        <f t="shared" si="71"/>
        <v>---</v>
      </c>
      <c r="T762" s="65" t="str">
        <f t="shared" si="72"/>
        <v>--</v>
      </c>
      <c r="V762" s="77"/>
      <c r="W762" s="77"/>
      <c r="X762">
        <f>W751*W762</f>
        <v>0</v>
      </c>
    </row>
    <row r="763" spans="2:24" ht="20.100000000000001" customHeight="1" thickBot="1">
      <c r="B763" s="86"/>
      <c r="C763" s="81"/>
      <c r="D763" s="87"/>
      <c r="E763" s="104" t="b">
        <v>0</v>
      </c>
      <c r="F763" s="108"/>
      <c r="G763" s="88"/>
      <c r="H763" s="123" t="s">
        <v>180</v>
      </c>
      <c r="I763" s="62"/>
      <c r="J763" s="89"/>
      <c r="K763" s="19" t="str">
        <f t="shared" si="66"/>
        <v>--</v>
      </c>
      <c r="L763" s="134"/>
      <c r="M763" s="19" t="str">
        <f t="shared" si="67"/>
        <v>--</v>
      </c>
      <c r="N763" s="134"/>
      <c r="O763" s="106" t="str">
        <f t="shared" si="68"/>
        <v>--</v>
      </c>
      <c r="P763" s="134"/>
      <c r="Q763" s="70" t="b">
        <f t="shared" si="69"/>
        <v>1</v>
      </c>
      <c r="R763" s="131" t="str">
        <f t="shared" si="70"/>
        <v>---</v>
      </c>
      <c r="S763" s="131" t="str">
        <f t="shared" si="71"/>
        <v>---</v>
      </c>
      <c r="T763" s="65" t="str">
        <f t="shared" si="72"/>
        <v>--</v>
      </c>
      <c r="V763" t="s">
        <v>188</v>
      </c>
      <c r="W763" s="125">
        <f>SUM(W754:W762)</f>
        <v>0</v>
      </c>
      <c r="X763" s="126">
        <f>SUM(X754:X762)</f>
        <v>0</v>
      </c>
    </row>
    <row r="764" spans="2:24" ht="20.100000000000001" customHeight="1" thickTop="1">
      <c r="B764" s="86"/>
      <c r="C764" s="81"/>
      <c r="D764" s="87"/>
      <c r="E764" s="104" t="b">
        <v>0</v>
      </c>
      <c r="F764" s="108"/>
      <c r="G764" s="88"/>
      <c r="H764" s="123" t="s">
        <v>180</v>
      </c>
      <c r="I764" s="62"/>
      <c r="J764" s="89"/>
      <c r="K764" s="19" t="str">
        <f t="shared" si="66"/>
        <v>--</v>
      </c>
      <c r="L764" s="134"/>
      <c r="M764" s="19" t="str">
        <f t="shared" si="67"/>
        <v>--</v>
      </c>
      <c r="N764" s="134"/>
      <c r="O764" s="106" t="str">
        <f t="shared" si="68"/>
        <v>--</v>
      </c>
      <c r="P764" s="134"/>
      <c r="Q764" s="70" t="b">
        <f t="shared" si="69"/>
        <v>1</v>
      </c>
      <c r="R764" s="131" t="str">
        <f t="shared" si="70"/>
        <v>---</v>
      </c>
      <c r="S764" s="131" t="str">
        <f t="shared" si="71"/>
        <v>---</v>
      </c>
      <c r="T764" s="65" t="str">
        <f t="shared" si="72"/>
        <v>--</v>
      </c>
    </row>
    <row r="765" spans="2:24" ht="20.100000000000001" customHeight="1">
      <c r="B765" s="86"/>
      <c r="C765" s="81"/>
      <c r="D765" s="87"/>
      <c r="E765" s="104" t="b">
        <v>0</v>
      </c>
      <c r="F765" s="108"/>
      <c r="G765" s="88"/>
      <c r="H765" s="123" t="s">
        <v>180</v>
      </c>
      <c r="I765" s="62"/>
      <c r="J765" s="89"/>
      <c r="K765" s="19" t="str">
        <f t="shared" si="66"/>
        <v>--</v>
      </c>
      <c r="L765" s="134"/>
      <c r="M765" s="19" t="str">
        <f t="shared" si="67"/>
        <v>--</v>
      </c>
      <c r="N765" s="134"/>
      <c r="O765" s="106" t="str">
        <f t="shared" si="68"/>
        <v>--</v>
      </c>
      <c r="P765" s="134"/>
      <c r="Q765" s="70" t="b">
        <f t="shared" si="69"/>
        <v>1</v>
      </c>
      <c r="R765" s="131" t="str">
        <f t="shared" si="70"/>
        <v>---</v>
      </c>
      <c r="S765" s="131" t="str">
        <f t="shared" si="71"/>
        <v>---</v>
      </c>
      <c r="T765" s="65" t="str">
        <f t="shared" si="72"/>
        <v>--</v>
      </c>
    </row>
    <row r="766" spans="2:24" ht="20.100000000000001" customHeight="1">
      <c r="B766" s="86"/>
      <c r="C766" s="81"/>
      <c r="D766" s="87"/>
      <c r="E766" s="104" t="b">
        <v>0</v>
      </c>
      <c r="F766" s="108"/>
      <c r="G766" s="88"/>
      <c r="H766" s="123" t="s">
        <v>180</v>
      </c>
      <c r="I766" s="62"/>
      <c r="J766" s="89"/>
      <c r="K766" s="19" t="str">
        <f t="shared" si="66"/>
        <v>--</v>
      </c>
      <c r="L766" s="134"/>
      <c r="M766" s="19" t="str">
        <f t="shared" si="67"/>
        <v>--</v>
      </c>
      <c r="N766" s="134"/>
      <c r="O766" s="106" t="str">
        <f t="shared" si="68"/>
        <v>--</v>
      </c>
      <c r="P766" s="134"/>
      <c r="Q766" s="70" t="b">
        <f t="shared" si="69"/>
        <v>1</v>
      </c>
      <c r="R766" s="131" t="str">
        <f t="shared" si="70"/>
        <v>---</v>
      </c>
      <c r="S766" s="131" t="str">
        <f t="shared" si="71"/>
        <v>---</v>
      </c>
      <c r="T766" s="65" t="str">
        <f t="shared" si="72"/>
        <v>--</v>
      </c>
    </row>
    <row r="767" spans="2:24" ht="20.100000000000001" customHeight="1">
      <c r="B767" s="86"/>
      <c r="C767" s="81"/>
      <c r="D767" s="87"/>
      <c r="E767" s="104" t="b">
        <v>0</v>
      </c>
      <c r="F767" s="108"/>
      <c r="G767" s="88"/>
      <c r="H767" s="123" t="s">
        <v>180</v>
      </c>
      <c r="I767" s="62"/>
      <c r="J767" s="89"/>
      <c r="K767" s="19" t="str">
        <f t="shared" si="66"/>
        <v>--</v>
      </c>
      <c r="L767" s="134"/>
      <c r="M767" s="19" t="str">
        <f t="shared" si="67"/>
        <v>--</v>
      </c>
      <c r="N767" s="134"/>
      <c r="O767" s="106" t="str">
        <f t="shared" si="68"/>
        <v>--</v>
      </c>
      <c r="P767" s="134"/>
      <c r="Q767" s="70" t="b">
        <f t="shared" si="69"/>
        <v>1</v>
      </c>
      <c r="R767" s="131" t="str">
        <f t="shared" si="70"/>
        <v>---</v>
      </c>
      <c r="S767" s="131" t="str">
        <f t="shared" si="71"/>
        <v>---</v>
      </c>
      <c r="T767" s="65" t="str">
        <f t="shared" si="72"/>
        <v>--</v>
      </c>
    </row>
    <row r="768" spans="2:24" ht="20.100000000000001" customHeight="1">
      <c r="B768" s="86"/>
      <c r="C768" s="81"/>
      <c r="D768" s="87"/>
      <c r="E768" s="104" t="b">
        <v>0</v>
      </c>
      <c r="F768" s="108"/>
      <c r="G768" s="88"/>
      <c r="H768" s="123" t="s">
        <v>180</v>
      </c>
      <c r="I768" s="62"/>
      <c r="J768" s="89"/>
      <c r="K768" s="19" t="str">
        <f t="shared" si="66"/>
        <v>--</v>
      </c>
      <c r="L768" s="134"/>
      <c r="M768" s="19" t="str">
        <f t="shared" si="67"/>
        <v>--</v>
      </c>
      <c r="N768" s="134"/>
      <c r="O768" s="106" t="str">
        <f t="shared" si="68"/>
        <v>--</v>
      </c>
      <c r="P768" s="134"/>
      <c r="Q768" s="70" t="b">
        <f t="shared" si="69"/>
        <v>1</v>
      </c>
      <c r="R768" s="131" t="str">
        <f t="shared" si="70"/>
        <v>---</v>
      </c>
      <c r="S768" s="131" t="str">
        <f t="shared" si="71"/>
        <v>---</v>
      </c>
      <c r="T768" s="65" t="str">
        <f t="shared" si="72"/>
        <v>--</v>
      </c>
    </row>
    <row r="769" spans="2:20" ht="20.100000000000001" customHeight="1">
      <c r="B769" s="86"/>
      <c r="C769" s="81"/>
      <c r="D769" s="87"/>
      <c r="E769" s="104" t="b">
        <v>0</v>
      </c>
      <c r="F769" s="108"/>
      <c r="G769" s="88"/>
      <c r="H769" s="123" t="s">
        <v>180</v>
      </c>
      <c r="I769" s="62"/>
      <c r="J769" s="89"/>
      <c r="K769" s="19" t="str">
        <f t="shared" si="66"/>
        <v>--</v>
      </c>
      <c r="L769" s="134"/>
      <c r="M769" s="19" t="str">
        <f t="shared" si="67"/>
        <v>--</v>
      </c>
      <c r="N769" s="134"/>
      <c r="O769" s="106" t="str">
        <f t="shared" si="68"/>
        <v>--</v>
      </c>
      <c r="P769" s="134"/>
      <c r="Q769" s="70" t="b">
        <f t="shared" si="69"/>
        <v>1</v>
      </c>
      <c r="R769" s="131" t="str">
        <f t="shared" si="70"/>
        <v>---</v>
      </c>
      <c r="S769" s="131" t="str">
        <f t="shared" si="71"/>
        <v>---</v>
      </c>
      <c r="T769" s="65" t="str">
        <f t="shared" si="72"/>
        <v>--</v>
      </c>
    </row>
    <row r="770" spans="2:20" ht="20.100000000000001" customHeight="1">
      <c r="B770" s="86"/>
      <c r="C770" s="81"/>
      <c r="D770" s="87"/>
      <c r="E770" s="104" t="b">
        <v>0</v>
      </c>
      <c r="F770" s="108"/>
      <c r="G770" s="88"/>
      <c r="H770" s="123" t="s">
        <v>180</v>
      </c>
      <c r="I770" s="62"/>
      <c r="J770" s="89"/>
      <c r="K770" s="19" t="str">
        <f t="shared" si="66"/>
        <v>--</v>
      </c>
      <c r="L770" s="134"/>
      <c r="M770" s="19" t="str">
        <f t="shared" si="67"/>
        <v>--</v>
      </c>
      <c r="N770" s="134"/>
      <c r="O770" s="106" t="str">
        <f t="shared" si="68"/>
        <v>--</v>
      </c>
      <c r="P770" s="134"/>
      <c r="Q770" s="70" t="b">
        <f t="shared" si="69"/>
        <v>1</v>
      </c>
      <c r="R770" s="131" t="str">
        <f t="shared" si="70"/>
        <v>---</v>
      </c>
      <c r="S770" s="131" t="str">
        <f t="shared" si="71"/>
        <v>---</v>
      </c>
      <c r="T770" s="65" t="str">
        <f t="shared" si="72"/>
        <v>--</v>
      </c>
    </row>
    <row r="771" spans="2:20" ht="20.100000000000001" customHeight="1">
      <c r="B771" s="86"/>
      <c r="C771" s="81"/>
      <c r="D771" s="87"/>
      <c r="E771" s="104" t="b">
        <v>0</v>
      </c>
      <c r="F771" s="108"/>
      <c r="G771" s="88"/>
      <c r="H771" s="123" t="s">
        <v>180</v>
      </c>
      <c r="I771" s="62"/>
      <c r="J771" s="89"/>
      <c r="K771" s="19" t="str">
        <f t="shared" si="66"/>
        <v>--</v>
      </c>
      <c r="L771" s="134"/>
      <c r="M771" s="19" t="str">
        <f t="shared" si="67"/>
        <v>--</v>
      </c>
      <c r="N771" s="134"/>
      <c r="O771" s="106" t="str">
        <f t="shared" si="68"/>
        <v>--</v>
      </c>
      <c r="P771" s="134"/>
      <c r="Q771" s="70" t="b">
        <f t="shared" si="69"/>
        <v>1</v>
      </c>
      <c r="R771" s="131" t="str">
        <f t="shared" si="70"/>
        <v>---</v>
      </c>
      <c r="S771" s="131" t="str">
        <f t="shared" si="71"/>
        <v>---</v>
      </c>
      <c r="T771" s="65" t="str">
        <f t="shared" si="72"/>
        <v>--</v>
      </c>
    </row>
    <row r="772" spans="2:20" ht="20.100000000000001" customHeight="1">
      <c r="B772" s="86"/>
      <c r="C772" s="81"/>
      <c r="D772" s="87"/>
      <c r="E772" s="104" t="b">
        <v>0</v>
      </c>
      <c r="F772" s="108"/>
      <c r="G772" s="88"/>
      <c r="H772" s="123" t="s">
        <v>180</v>
      </c>
      <c r="I772" s="62"/>
      <c r="J772" s="89"/>
      <c r="K772" s="19" t="str">
        <f t="shared" si="66"/>
        <v>--</v>
      </c>
      <c r="L772" s="134"/>
      <c r="M772" s="19" t="str">
        <f t="shared" si="67"/>
        <v>--</v>
      </c>
      <c r="N772" s="134"/>
      <c r="O772" s="106" t="str">
        <f t="shared" si="68"/>
        <v>--</v>
      </c>
      <c r="P772" s="134"/>
      <c r="Q772" s="70" t="b">
        <f t="shared" si="69"/>
        <v>1</v>
      </c>
      <c r="R772" s="131" t="str">
        <f t="shared" si="70"/>
        <v>---</v>
      </c>
      <c r="S772" s="131" t="str">
        <f t="shared" si="71"/>
        <v>---</v>
      </c>
      <c r="T772" s="65" t="str">
        <f t="shared" si="72"/>
        <v>--</v>
      </c>
    </row>
    <row r="773" spans="2:20" ht="20.100000000000001" customHeight="1">
      <c r="B773" s="86"/>
      <c r="C773" s="81"/>
      <c r="D773" s="87"/>
      <c r="E773" s="104" t="b">
        <v>0</v>
      </c>
      <c r="F773" s="108"/>
      <c r="G773" s="88"/>
      <c r="H773" s="123" t="s">
        <v>180</v>
      </c>
      <c r="I773" s="62"/>
      <c r="J773" s="89"/>
      <c r="K773" s="19" t="str">
        <f t="shared" si="66"/>
        <v>--</v>
      </c>
      <c r="L773" s="134"/>
      <c r="M773" s="19" t="str">
        <f t="shared" si="67"/>
        <v>--</v>
      </c>
      <c r="N773" s="134"/>
      <c r="O773" s="106" t="str">
        <f t="shared" si="68"/>
        <v>--</v>
      </c>
      <c r="P773" s="134"/>
      <c r="Q773" s="70" t="b">
        <f t="shared" si="69"/>
        <v>1</v>
      </c>
      <c r="R773" s="131" t="str">
        <f t="shared" si="70"/>
        <v>---</v>
      </c>
      <c r="S773" s="131" t="str">
        <f t="shared" si="71"/>
        <v>---</v>
      </c>
      <c r="T773" s="65" t="str">
        <f t="shared" si="72"/>
        <v>--</v>
      </c>
    </row>
    <row r="774" spans="2:20" ht="20.100000000000001" customHeight="1">
      <c r="B774" s="86"/>
      <c r="C774" s="81"/>
      <c r="D774" s="87"/>
      <c r="E774" s="104" t="b">
        <v>0</v>
      </c>
      <c r="F774" s="108"/>
      <c r="G774" s="88"/>
      <c r="H774" s="123" t="s">
        <v>180</v>
      </c>
      <c r="I774" s="62"/>
      <c r="J774" s="89"/>
      <c r="K774" s="19" t="str">
        <f t="shared" si="66"/>
        <v>--</v>
      </c>
      <c r="L774" s="134"/>
      <c r="M774" s="19" t="str">
        <f t="shared" si="67"/>
        <v>--</v>
      </c>
      <c r="N774" s="134"/>
      <c r="O774" s="106" t="str">
        <f t="shared" si="68"/>
        <v>--</v>
      </c>
      <c r="P774" s="134"/>
      <c r="Q774" s="70" t="b">
        <f t="shared" si="69"/>
        <v>1</v>
      </c>
      <c r="R774" s="131" t="str">
        <f t="shared" si="70"/>
        <v>---</v>
      </c>
      <c r="S774" s="131" t="str">
        <f t="shared" si="71"/>
        <v>---</v>
      </c>
      <c r="T774" s="65" t="str">
        <f t="shared" si="72"/>
        <v>--</v>
      </c>
    </row>
    <row r="775" spans="2:20" ht="20.100000000000001" customHeight="1">
      <c r="B775" s="86"/>
      <c r="C775" s="81"/>
      <c r="D775" s="87"/>
      <c r="E775" s="104" t="b">
        <v>0</v>
      </c>
      <c r="F775" s="108"/>
      <c r="G775" s="88"/>
      <c r="H775" s="123" t="s">
        <v>180</v>
      </c>
      <c r="I775" s="62"/>
      <c r="J775" s="89"/>
      <c r="K775" s="19" t="str">
        <f t="shared" si="66"/>
        <v>--</v>
      </c>
      <c r="L775" s="134"/>
      <c r="M775" s="19" t="str">
        <f t="shared" si="67"/>
        <v>--</v>
      </c>
      <c r="N775" s="134"/>
      <c r="O775" s="106" t="str">
        <f t="shared" si="68"/>
        <v>--</v>
      </c>
      <c r="P775" s="134"/>
      <c r="Q775" s="70" t="b">
        <f t="shared" si="69"/>
        <v>1</v>
      </c>
      <c r="R775" s="131" t="str">
        <f t="shared" si="70"/>
        <v>---</v>
      </c>
      <c r="S775" s="131" t="str">
        <f t="shared" si="71"/>
        <v>---</v>
      </c>
      <c r="T775" s="65" t="str">
        <f t="shared" si="72"/>
        <v>--</v>
      </c>
    </row>
    <row r="776" spans="2:20" ht="20.100000000000001" customHeight="1">
      <c r="B776" s="85"/>
      <c r="C776" s="81"/>
      <c r="D776" s="83"/>
      <c r="E776" s="104" t="b">
        <v>0</v>
      </c>
      <c r="F776" s="109"/>
      <c r="G776" s="89"/>
      <c r="H776" s="123" t="s">
        <v>180</v>
      </c>
      <c r="I776" s="62"/>
      <c r="J776" s="89"/>
      <c r="K776" s="19" t="str">
        <f t="shared" si="66"/>
        <v>--</v>
      </c>
      <c r="L776" s="134" t="str">
        <f>IF(K776&gt;0,IFERROR(MATCH(K776,R_11values,-1),""),"")</f>
        <v/>
      </c>
      <c r="M776" s="19" t="str">
        <f t="shared" si="67"/>
        <v>--</v>
      </c>
      <c r="N776" s="134" t="str">
        <f xml:space="preserve"> IF(M776&gt;0, IFERROR(MATCH(M776,CO2values,-1),""),"")</f>
        <v/>
      </c>
      <c r="O776" s="106" t="str">
        <f t="shared" si="68"/>
        <v>--</v>
      </c>
      <c r="P776" s="134" t="str">
        <f xml:space="preserve"> IF(O776&gt;0, IFERROR(MATCH(O776,NVvalues,-1),""),"")</f>
        <v/>
      </c>
      <c r="Q776" s="70" t="b">
        <f t="shared" si="69"/>
        <v>1</v>
      </c>
      <c r="R776" s="131" t="str">
        <f t="shared" si="70"/>
        <v>---</v>
      </c>
      <c r="S776" s="131" t="str">
        <f t="shared" si="71"/>
        <v>---</v>
      </c>
      <c r="T776" s="65" t="str">
        <f t="shared" si="72"/>
        <v>--</v>
      </c>
    </row>
    <row r="777" spans="2:20" ht="20.100000000000001" customHeight="1" thickBot="1">
      <c r="B777" s="86"/>
      <c r="C777" s="81"/>
      <c r="D777" s="83"/>
      <c r="E777" s="104" t="b">
        <v>0</v>
      </c>
      <c r="F777" s="107"/>
      <c r="G777" s="90"/>
      <c r="H777" s="123" t="s">
        <v>180</v>
      </c>
      <c r="I777" s="62"/>
      <c r="J777" s="89"/>
      <c r="K777" s="19" t="str">
        <f t="shared" si="66"/>
        <v>--</v>
      </c>
      <c r="L777" s="134" t="str">
        <f>IF(K777&gt;0,IFERROR(MATCH(K777,R_11values,-1),""),"")</f>
        <v/>
      </c>
      <c r="M777" s="19" t="str">
        <f t="shared" si="67"/>
        <v>--</v>
      </c>
      <c r="N777" s="134" t="str">
        <f xml:space="preserve"> IF(M777&gt;0, IFERROR(MATCH(M777,CO2values,-1),""),"")</f>
        <v/>
      </c>
      <c r="O777" s="106" t="str">
        <f t="shared" si="68"/>
        <v>--</v>
      </c>
      <c r="P777" s="134" t="str">
        <f xml:space="preserve"> IF(O777&gt;0, IFERROR(MATCH(O777,NVvalues,-1),""),"")</f>
        <v/>
      </c>
      <c r="Q777" s="70" t="b">
        <f t="shared" si="69"/>
        <v>1</v>
      </c>
      <c r="R777" s="131" t="str">
        <f t="shared" si="70"/>
        <v>---</v>
      </c>
      <c r="S777" s="131" t="str">
        <f t="shared" si="71"/>
        <v>---</v>
      </c>
      <c r="T777" s="65" t="str">
        <f t="shared" si="72"/>
        <v>--</v>
      </c>
    </row>
    <row r="778" spans="2:20" ht="13.5" thickBot="1">
      <c r="B778" s="73" t="s">
        <v>195</v>
      </c>
      <c r="C778" s="37"/>
      <c r="D778" s="55"/>
      <c r="E778" s="55"/>
      <c r="F778" s="71"/>
      <c r="G778" s="189" t="s">
        <v>16</v>
      </c>
      <c r="H778" s="189"/>
      <c r="I778" s="189"/>
      <c r="J778" s="190"/>
      <c r="K778" s="10"/>
      <c r="L778" s="10"/>
      <c r="M778" s="10"/>
      <c r="N778" s="10"/>
      <c r="O778" s="10"/>
      <c r="P778" s="134"/>
      <c r="Q778" s="91" t="s">
        <v>93</v>
      </c>
      <c r="R778" s="92">
        <f>IF($S781,SUM(R751:R777),"Invalid")</f>
        <v>0</v>
      </c>
      <c r="S778" s="92">
        <f>IF($S781,SUM(S751:S777),"Invalid")</f>
        <v>0</v>
      </c>
      <c r="T778" s="93">
        <f>IF($S781,SUM(T751:T777),"Invalid")</f>
        <v>0</v>
      </c>
    </row>
    <row r="779" spans="2:20" ht="13.5" thickTop="1">
      <c r="B779" s="38"/>
      <c r="C779" s="6"/>
      <c r="D779" s="156" t="s">
        <v>13</v>
      </c>
      <c r="E779" s="156"/>
      <c r="F779" s="156" t="s">
        <v>15</v>
      </c>
      <c r="G779" s="156">
        <v>1</v>
      </c>
      <c r="H779" s="156">
        <v>2</v>
      </c>
      <c r="I779" s="156">
        <v>3</v>
      </c>
      <c r="J779" s="72">
        <v>4</v>
      </c>
      <c r="K779" s="6"/>
      <c r="L779" s="6"/>
      <c r="M779" s="6"/>
      <c r="N779" s="6"/>
      <c r="O779" s="6"/>
      <c r="P779" s="44"/>
      <c r="Q779" s="191" t="s">
        <v>16</v>
      </c>
      <c r="R779" s="193" t="str">
        <f>IFERROR(IF(0=R778,"",MATCH(R778,R_11values,-1)),"Invalid")</f>
        <v/>
      </c>
      <c r="S779" s="193" t="str">
        <f>IFERROR(IF(0=S778,"",MATCH(S778,CO2values,-1)),"Invalid")</f>
        <v/>
      </c>
      <c r="T779" s="195" t="str">
        <f>IFERROR(IF(0=T778,"",MATCH(T778,NVvalues,-1)),"Invalid")</f>
        <v/>
      </c>
    </row>
    <row r="780" spans="2:20" ht="13.5" thickBot="1">
      <c r="B780" s="38"/>
      <c r="C780" s="6"/>
      <c r="D780" s="160" t="str">
        <f>C744</f>
        <v>Number/NameS10</v>
      </c>
      <c r="E780" s="160"/>
      <c r="F780" s="160" t="s">
        <v>112</v>
      </c>
      <c r="G780" s="158" t="str">
        <f>IF($S781,IF(R779=G779,#REF!,""),"Invalid")</f>
        <v/>
      </c>
      <c r="H780" s="158" t="str">
        <f>IF($S781,IF(R779=H779,#REF!,""),"Invalid")</f>
        <v/>
      </c>
      <c r="I780" s="158" t="str">
        <f>IF($S781,IF(R779=I779,#REF!,""),"Invalid")</f>
        <v/>
      </c>
      <c r="J780" s="65" t="str">
        <f>IF($S781,IF(R779=J779,#REF!,""),"Invalid")</f>
        <v/>
      </c>
      <c r="K780" s="44"/>
      <c r="L780" s="44"/>
      <c r="M780" s="44"/>
      <c r="N780" s="44"/>
      <c r="O780" s="44"/>
      <c r="P780" s="44"/>
      <c r="Q780" s="192"/>
      <c r="R780" s="194"/>
      <c r="S780" s="194"/>
      <c r="T780" s="196"/>
    </row>
    <row r="781" spans="2:20">
      <c r="B781" s="38"/>
      <c r="C781" s="6"/>
      <c r="D781" s="6"/>
      <c r="E781" s="6"/>
      <c r="F781" s="160" t="s">
        <v>113</v>
      </c>
      <c r="G781" s="158" t="str">
        <f>IF($S781,IF(S779=G779,#REF!,""),"Invalid")</f>
        <v/>
      </c>
      <c r="H781" s="158" t="str">
        <f>IF($S781,IF(S779=H779,#REF!,""),"Invalid")</f>
        <v/>
      </c>
      <c r="I781" s="158" t="str">
        <f>IF($S781,IF(S779=I779,#REF!,""),"Invalid")</f>
        <v/>
      </c>
      <c r="J781" s="65" t="str">
        <f>IF($S781,IF(S779=J779,#REF!,""),"Invalid")</f>
        <v/>
      </c>
      <c r="K781" s="44"/>
      <c r="L781" s="44"/>
      <c r="M781" s="44"/>
      <c r="N781" s="44"/>
      <c r="O781" s="44"/>
      <c r="P781" s="44"/>
      <c r="Q781" s="44"/>
      <c r="R781" s="66" t="s">
        <v>127</v>
      </c>
      <c r="S781" t="b">
        <f>AND(Q750:Q777)</f>
        <v>1</v>
      </c>
      <c r="T781" s="44"/>
    </row>
    <row r="782" spans="2:20">
      <c r="B782" s="38"/>
      <c r="C782" s="4"/>
      <c r="D782" s="4"/>
      <c r="E782" s="4"/>
      <c r="F782" s="157" t="s">
        <v>116</v>
      </c>
      <c r="G782" s="155" t="str">
        <f>IF($S781,IF(T779=G779,#REF!,""),"Invalid")</f>
        <v/>
      </c>
      <c r="H782" s="155" t="str">
        <f>IF($S781,IF(T779=H779,#REF!,""),"Invalid")</f>
        <v/>
      </c>
      <c r="I782" s="155" t="str">
        <f>IF($S781,IF(T779=I779,#REF!,""),"Invalid")</f>
        <v/>
      </c>
      <c r="J782" s="94" t="str">
        <f>IF($S781,IF(T779=J779,#REF!,""),"Invalid")</f>
        <v/>
      </c>
    </row>
    <row r="783" spans="2:20" ht="13.5" thickBot="1">
      <c r="B783" s="38"/>
      <c r="C783" s="4"/>
      <c r="D783" s="4"/>
      <c r="E783" s="4"/>
      <c r="F783" s="157" t="s">
        <v>93</v>
      </c>
      <c r="G783" s="98">
        <f>IF($S781,SUM(G780:G782),"Invalid")</f>
        <v>0</v>
      </c>
      <c r="H783" s="98">
        <f>IF($S781,SUM(H780:H782),"Invalid")</f>
        <v>0</v>
      </c>
      <c r="I783" s="98">
        <f>IF($S781,SUM(I780:I782),"Invalid")</f>
        <v>0</v>
      </c>
      <c r="J783" s="99">
        <f>IF($S781,SUM(J780:J782),"Invalid")</f>
        <v>0</v>
      </c>
    </row>
    <row r="784" spans="2:20" ht="13.5" thickTop="1">
      <c r="B784" s="38"/>
      <c r="C784" s="4"/>
      <c r="D784" s="4"/>
      <c r="E784" s="4"/>
      <c r="F784" s="157" t="s">
        <v>14</v>
      </c>
      <c r="G784" s="159" t="str">
        <f>IFERROR(IF(G783&gt;0,INDEX(LGletters,MATCH((G783),LGvalues,-1)),""),"Invalid")</f>
        <v/>
      </c>
      <c r="H784" s="159" t="str">
        <f>IFERROR(IF(H783&gt;0,INDEX(LGletters,MATCH((H783),LGvalues,-1)),""),"Invalid")</f>
        <v/>
      </c>
      <c r="I784" s="159" t="str">
        <f>IFERROR(IF(I783&gt;0,INDEX(LGletters,MATCH((I783),LGvalues,-1)),""),"Invalid")</f>
        <v/>
      </c>
      <c r="J784" s="56" t="str">
        <f>IFERROR(IF(J783&gt;0,INDEX(LGletters,MATCH((J783),LGvalues,-1)),""),"Invalid")</f>
        <v/>
      </c>
    </row>
    <row r="785" spans="1:15">
      <c r="B785" s="38"/>
      <c r="C785" s="4"/>
      <c r="D785" s="4"/>
      <c r="E785" s="4"/>
      <c r="F785" s="157" t="s">
        <v>23</v>
      </c>
      <c r="G785" s="155" t="str">
        <f>IFERROR(IF(G784="","",ROMAN(INDEX(Rindices, G779,FIND(UPPER(G784),"ABCDEF")))),"Invalid")</f>
        <v/>
      </c>
      <c r="H785" s="155" t="str">
        <f>IFERROR(IF(H784="","",ROMAN(INDEX(Rindices, H779,FIND(UPPER(H784),"ABCDEF")))),"Invalid")</f>
        <v/>
      </c>
      <c r="I785" s="155" t="str">
        <f>IFERROR(IF(I784="","",ROMAN(INDEX(Rindices, I779,FIND(UPPER(I784),"ABCDEF")))),"Invalid")</f>
        <v/>
      </c>
      <c r="J785" s="94" t="str">
        <f>IFERROR(IF(J784="","",ROMAN(INDEX(Rindices, J779,FIND(UPPER(J784),"ABCDEF")))),"Invalid")</f>
        <v/>
      </c>
    </row>
    <row r="786" spans="1:15" ht="13.5" thickBot="1">
      <c r="B786" s="40"/>
      <c r="C786" s="32"/>
      <c r="D786" s="32"/>
      <c r="E786" s="32"/>
      <c r="F786" s="41" t="s">
        <v>12</v>
      </c>
      <c r="G786" s="59" t="str">
        <f>IF($S781,IFERROR(CHOOSE(IFERROR(IF(G784="","",INDEX(Rindices, G779,FIND(UPPER(G784),"ABCDEF"))),"Invalid"),"Very Low","Low","Medium","High","Very High"),""),"Invalid")</f>
        <v/>
      </c>
      <c r="H786" s="59" t="str">
        <f>IF($S781,IFERROR(CHOOSE(IFERROR(IF(H784="","",INDEX(Rindices, H779,FIND(UPPER(H784),"ABCDEF"))),"Invalid"),"Very Low","Low","Medium","High","Very High"),""),"Invalid")</f>
        <v/>
      </c>
      <c r="I786" s="59" t="str">
        <f>IF($S781,IFERROR(CHOOSE(IFERROR(IF(I784="","",INDEX(Rindices, I779,FIND(UPPER(I784),"ABCDEF"))),"Invalid"),"Very Low","Low","Medium","High","Very High"),""),"Invalid")</f>
        <v/>
      </c>
      <c r="J786" s="60" t="str">
        <f>IF($S781,IFERROR(CHOOSE(IFERROR(IF(J784="","",INDEX(Rindices, J779,FIND(UPPER(J784),"ABCDEF"))),"Invalid"),"Very Low","Low","Medium","High","Very High"),""),"Invalid")</f>
        <v/>
      </c>
    </row>
    <row r="787" spans="1:15">
      <c r="A787" s="4"/>
      <c r="B787" s="4"/>
      <c r="C787" s="4"/>
      <c r="D787" s="4"/>
      <c r="E787" s="4"/>
      <c r="F787" s="130"/>
      <c r="G787" s="134"/>
      <c r="H787" s="134"/>
      <c r="I787" s="134"/>
      <c r="J787" s="134"/>
    </row>
    <row r="788" spans="1:15" ht="37.5" customHeight="1" thickBot="1">
      <c r="A788" s="4"/>
      <c r="B788" s="197" t="s">
        <v>202</v>
      </c>
      <c r="C788" s="197"/>
      <c r="D788" s="197"/>
      <c r="E788" s="197"/>
      <c r="F788" s="197"/>
      <c r="G788" s="197"/>
      <c r="H788" s="197"/>
      <c r="I788" s="197"/>
      <c r="J788" s="197"/>
      <c r="K788" s="197"/>
      <c r="L788" s="197"/>
      <c r="M788" s="197"/>
      <c r="N788" s="197"/>
      <c r="O788" s="197"/>
    </row>
    <row r="789" spans="1:15">
      <c r="B789" s="73" t="s">
        <v>196</v>
      </c>
      <c r="C789" s="37"/>
      <c r="D789" s="149" t="s">
        <v>197</v>
      </c>
      <c r="E789" s="150" t="str">
        <f>C744</f>
        <v>Number/NameS10</v>
      </c>
      <c r="F789" s="71"/>
      <c r="G789" s="189" t="s">
        <v>16</v>
      </c>
      <c r="H789" s="189"/>
      <c r="I789" s="189"/>
      <c r="J789" s="190"/>
    </row>
    <row r="790" spans="1:15">
      <c r="B790" s="38"/>
      <c r="C790" s="156" t="s">
        <v>15</v>
      </c>
      <c r="D790" s="4"/>
      <c r="E790" s="156"/>
      <c r="F790" s="4"/>
      <c r="G790" s="156">
        <v>1</v>
      </c>
      <c r="H790" s="156">
        <v>2</v>
      </c>
      <c r="I790" s="156">
        <v>3</v>
      </c>
      <c r="J790" s="72">
        <v>4</v>
      </c>
    </row>
    <row r="791" spans="1:15">
      <c r="B791" s="38"/>
      <c r="C791" s="198" t="s">
        <v>401</v>
      </c>
      <c r="D791" s="198"/>
      <c r="E791" s="198"/>
      <c r="F791" s="198"/>
      <c r="G791" s="11"/>
      <c r="H791" s="11"/>
      <c r="I791" s="11"/>
      <c r="J791" s="154"/>
    </row>
    <row r="792" spans="1:15">
      <c r="B792" s="38"/>
      <c r="C792" s="198" t="s">
        <v>402</v>
      </c>
      <c r="D792" s="198"/>
      <c r="E792" s="198"/>
      <c r="F792" s="198"/>
      <c r="G792" s="11"/>
      <c r="H792" s="11"/>
      <c r="I792" s="11"/>
      <c r="J792" s="154"/>
    </row>
    <row r="793" spans="1:15">
      <c r="B793" s="38"/>
      <c r="C793" s="198" t="s">
        <v>403</v>
      </c>
      <c r="D793" s="198"/>
      <c r="E793" s="198"/>
      <c r="F793" s="198"/>
      <c r="G793" s="11"/>
      <c r="H793" s="11"/>
      <c r="I793" s="11"/>
      <c r="J793" s="154"/>
    </row>
    <row r="794" spans="1:15">
      <c r="B794" s="38"/>
      <c r="C794" s="198" t="s">
        <v>404</v>
      </c>
      <c r="D794" s="198"/>
      <c r="E794" s="198"/>
      <c r="F794" s="198"/>
      <c r="G794" s="11"/>
      <c r="H794" s="11"/>
      <c r="I794" s="11"/>
      <c r="J794" s="154"/>
    </row>
    <row r="795" spans="1:15">
      <c r="B795" s="38"/>
      <c r="C795" s="198" t="s">
        <v>405</v>
      </c>
      <c r="D795" s="198"/>
      <c r="E795" s="198"/>
      <c r="F795" s="198"/>
      <c r="G795" s="11"/>
      <c r="H795" s="11"/>
      <c r="I795" s="11"/>
      <c r="J795" s="154"/>
    </row>
    <row r="796" spans="1:15">
      <c r="B796" s="38"/>
      <c r="C796" s="198" t="s">
        <v>406</v>
      </c>
      <c r="D796" s="198"/>
      <c r="E796" s="198"/>
      <c r="F796" s="198"/>
      <c r="G796" s="11"/>
      <c r="H796" s="11"/>
      <c r="I796" s="11"/>
      <c r="J796" s="154"/>
    </row>
    <row r="797" spans="1:15">
      <c r="B797" s="38"/>
      <c r="C797" s="198" t="s">
        <v>407</v>
      </c>
      <c r="D797" s="198"/>
      <c r="E797" s="198"/>
      <c r="F797" s="198"/>
      <c r="G797" s="11"/>
      <c r="H797" s="11"/>
      <c r="I797" s="11"/>
      <c r="J797" s="154"/>
    </row>
    <row r="798" spans="1:15">
      <c r="B798" s="38"/>
      <c r="C798" s="198" t="s">
        <v>408</v>
      </c>
      <c r="D798" s="198"/>
      <c r="E798" s="198"/>
      <c r="F798" s="198"/>
      <c r="G798" s="11"/>
      <c r="H798" s="11"/>
      <c r="I798" s="11"/>
      <c r="J798" s="154"/>
    </row>
    <row r="799" spans="1:15">
      <c r="B799" s="38"/>
      <c r="C799" s="198" t="s">
        <v>409</v>
      </c>
      <c r="D799" s="198"/>
      <c r="E799" s="198"/>
      <c r="F799" s="198"/>
      <c r="G799" s="11"/>
      <c r="H799" s="11"/>
      <c r="I799" s="11"/>
      <c r="J799" s="154"/>
    </row>
    <row r="800" spans="1:15">
      <c r="B800" s="38"/>
      <c r="C800" s="198" t="s">
        <v>410</v>
      </c>
      <c r="D800" s="198"/>
      <c r="E800" s="198"/>
      <c r="F800" s="198"/>
      <c r="G800" s="11"/>
      <c r="H800" s="11"/>
      <c r="I800" s="11"/>
      <c r="J800" s="154"/>
    </row>
    <row r="801" spans="2:10" ht="13.5" thickBot="1">
      <c r="B801" s="38"/>
      <c r="C801" s="4"/>
      <c r="D801" s="4"/>
      <c r="E801" s="4"/>
      <c r="F801" s="157" t="s">
        <v>93</v>
      </c>
      <c r="G801" s="98">
        <f>SUM(G791:G800)</f>
        <v>0</v>
      </c>
      <c r="H801" s="98">
        <f>SUM(H791:H800)</f>
        <v>0</v>
      </c>
      <c r="I801" s="98">
        <f>SUM(I791:I800)</f>
        <v>0</v>
      </c>
      <c r="J801" s="99">
        <f>SUM(J791:J800)</f>
        <v>0</v>
      </c>
    </row>
    <row r="802" spans="2:10" ht="13.5" thickTop="1">
      <c r="B802" s="38"/>
      <c r="C802" s="4"/>
      <c r="D802" s="4"/>
      <c r="E802" s="4"/>
      <c r="F802" s="157" t="s">
        <v>14</v>
      </c>
      <c r="G802" s="159" t="str">
        <f>IFERROR(IF(G801&gt;0,INDEX(LGletters,MATCH((G801),LGvalues,-1)),""),"Invalid")</f>
        <v/>
      </c>
      <c r="H802" s="159" t="str">
        <f>IFERROR(IF(H801&gt;0,INDEX(LGletters,MATCH((H801),LGvalues,-1)),""),"Invalid")</f>
        <v/>
      </c>
      <c r="I802" s="159" t="str">
        <f>IFERROR(IF(I801&gt;0,INDEX(LGletters,MATCH((I801),LGvalues,-1)),""),"Invalid")</f>
        <v/>
      </c>
      <c r="J802" s="56" t="str">
        <f>IFERROR(IF(J801&gt;0,INDEX(LGletters,MATCH((J801),LGvalues,-1)),""),"Invalid")</f>
        <v/>
      </c>
    </row>
    <row r="803" spans="2:10">
      <c r="B803" s="38"/>
      <c r="C803" s="4"/>
      <c r="D803" s="4"/>
      <c r="E803" s="4"/>
      <c r="F803" s="157" t="s">
        <v>23</v>
      </c>
      <c r="G803" s="155" t="str">
        <f>IFERROR(IF(G802="","",ROMAN(INDEX(Rindices, G790,FIND(UPPER(G802),"ABCDEF")))),"Invalid")</f>
        <v/>
      </c>
      <c r="H803" s="155" t="str">
        <f>IFERROR(IF(H802="","",ROMAN(INDEX(Rindices, H790,FIND(UPPER(H802),"ABCDEF")))),"Invalid")</f>
        <v/>
      </c>
      <c r="I803" s="155" t="str">
        <f>IFERROR(IF(I802="","",ROMAN(INDEX(Rindices, I790,FIND(UPPER(I802),"ABCDEF")))),"Invalid")</f>
        <v/>
      </c>
      <c r="J803" s="94" t="str">
        <f>IFERROR(IF(J802="","",ROMAN(INDEX(Rindices, J790,FIND(UPPER(J802),"ABCDEF")))),"Invalid")</f>
        <v/>
      </c>
    </row>
    <row r="804" spans="2:10" ht="13.5" thickBot="1">
      <c r="B804" s="40"/>
      <c r="C804" s="32"/>
      <c r="D804" s="32"/>
      <c r="E804" s="32"/>
      <c r="F804" s="41" t="s">
        <v>12</v>
      </c>
      <c r="G804" s="59" t="str">
        <f>IFERROR(CHOOSE(IFERROR(IF(G802="","",INDEX(Rindices, G790,FIND(UPPER(G802),"ABCDEF"))),"Invalid"),"Very Low","Low","Medium","High","Very High"),"")</f>
        <v/>
      </c>
      <c r="H804" s="59" t="str">
        <f>IFERROR(CHOOSE(IFERROR(IF(H802="","",INDEX(Rindices, H790,FIND(UPPER(H802),"ABCDEF"))),"Invalid"),"Very Low","Low","Medium","High","Very High"),"")</f>
        <v/>
      </c>
      <c r="I804" s="59" t="str">
        <f>IFERROR(CHOOSE(IFERROR(IF(I802="","",INDEX(Rindices, I790,FIND(UPPER(I802),"ABCDEF"))),"Invalid"),"Very Low","Low","Medium","High","Very High"),"")</f>
        <v/>
      </c>
      <c r="J804" s="60" t="str">
        <f>IFERROR(CHOOSE(IFERROR(IF(J802="","",INDEX(Rindices, J790,FIND(UPPER(J802),"ABCDEF"))),"Invalid"),"Very Low","Low","Medium","High","Very High"),"")</f>
        <v/>
      </c>
    </row>
    <row r="805" spans="2:10" ht="13.5" thickBot="1">
      <c r="B805" s="4"/>
      <c r="C805" s="4"/>
      <c r="D805" s="4"/>
      <c r="E805" s="4"/>
      <c r="F805" s="130"/>
      <c r="G805" s="134"/>
      <c r="H805" s="134"/>
      <c r="I805" s="134"/>
      <c r="J805" s="134"/>
    </row>
    <row r="806" spans="2:10">
      <c r="B806" s="73" t="s">
        <v>198</v>
      </c>
      <c r="C806" s="37"/>
      <c r="D806" s="149" t="s">
        <v>197</v>
      </c>
      <c r="E806" s="150" t="str">
        <f>C744</f>
        <v>Number/NameS10</v>
      </c>
      <c r="F806" s="71"/>
      <c r="G806" s="189" t="s">
        <v>16</v>
      </c>
      <c r="H806" s="189"/>
      <c r="I806" s="189"/>
      <c r="J806" s="190"/>
    </row>
    <row r="807" spans="2:10">
      <c r="B807" s="38"/>
      <c r="C807" s="163" t="s">
        <v>15</v>
      </c>
      <c r="D807" s="4"/>
      <c r="E807" s="163"/>
      <c r="F807" s="4"/>
      <c r="G807" s="163">
        <v>1</v>
      </c>
      <c r="H807" s="163">
        <v>2</v>
      </c>
      <c r="I807" s="163">
        <v>3</v>
      </c>
      <c r="J807" s="72">
        <v>4</v>
      </c>
    </row>
    <row r="808" spans="2:10">
      <c r="B808" s="38"/>
      <c r="C808" s="199" t="s">
        <v>391</v>
      </c>
      <c r="D808" s="199"/>
      <c r="E808" s="199"/>
      <c r="F808" s="199"/>
      <c r="G808" s="163"/>
      <c r="H808" s="163"/>
      <c r="I808" s="163"/>
      <c r="J808" s="72"/>
    </row>
    <row r="809" spans="2:10">
      <c r="B809" s="38"/>
      <c r="C809" s="199" t="s">
        <v>392</v>
      </c>
      <c r="D809" s="199"/>
      <c r="E809" s="199"/>
      <c r="F809" s="199"/>
      <c r="G809" s="163"/>
      <c r="H809" s="163"/>
      <c r="I809" s="163"/>
      <c r="J809" s="72"/>
    </row>
    <row r="810" spans="2:10">
      <c r="B810" s="38"/>
      <c r="C810" s="199" t="s">
        <v>393</v>
      </c>
      <c r="D810" s="199"/>
      <c r="E810" s="199"/>
      <c r="F810" s="199"/>
      <c r="G810" s="163"/>
      <c r="H810" s="163"/>
      <c r="I810" s="163"/>
      <c r="J810" s="72"/>
    </row>
    <row r="811" spans="2:10">
      <c r="B811" s="38"/>
      <c r="C811" s="199" t="s">
        <v>394</v>
      </c>
      <c r="D811" s="199"/>
      <c r="E811" s="199"/>
      <c r="F811" s="199"/>
      <c r="G811" s="163"/>
      <c r="H811" s="163"/>
      <c r="I811" s="163"/>
      <c r="J811" s="72"/>
    </row>
    <row r="812" spans="2:10">
      <c r="B812" s="38"/>
      <c r="C812" s="199" t="s">
        <v>395</v>
      </c>
      <c r="D812" s="199"/>
      <c r="E812" s="199"/>
      <c r="F812" s="199"/>
      <c r="G812" s="163"/>
      <c r="H812" s="163"/>
      <c r="I812" s="163"/>
      <c r="J812" s="72"/>
    </row>
    <row r="813" spans="2:10">
      <c r="B813" s="38"/>
      <c r="C813" s="199" t="s">
        <v>396</v>
      </c>
      <c r="D813" s="199"/>
      <c r="E813" s="199"/>
      <c r="F813" s="199"/>
      <c r="G813" s="163"/>
      <c r="H813" s="163"/>
      <c r="I813" s="163"/>
      <c r="J813" s="72"/>
    </row>
    <row r="814" spans="2:10">
      <c r="B814" s="38"/>
      <c r="C814" s="199" t="s">
        <v>397</v>
      </c>
      <c r="D814" s="199"/>
      <c r="E814" s="199"/>
      <c r="F814" s="199"/>
      <c r="G814" s="163"/>
      <c r="H814" s="163"/>
      <c r="I814" s="163"/>
      <c r="J814" s="72"/>
    </row>
    <row r="815" spans="2:10">
      <c r="B815" s="38"/>
      <c r="C815" s="199" t="s">
        <v>398</v>
      </c>
      <c r="D815" s="199"/>
      <c r="E815" s="199"/>
      <c r="F815" s="199"/>
      <c r="G815" s="163"/>
      <c r="H815" s="163"/>
      <c r="I815" s="163"/>
      <c r="J815" s="72"/>
    </row>
    <row r="816" spans="2:10">
      <c r="B816" s="38"/>
      <c r="C816" s="199" t="s">
        <v>399</v>
      </c>
      <c r="D816" s="199"/>
      <c r="E816" s="199"/>
      <c r="F816" s="199"/>
      <c r="G816" s="163"/>
      <c r="H816" s="163"/>
      <c r="I816" s="163"/>
      <c r="J816" s="72"/>
    </row>
    <row r="817" spans="1:20">
      <c r="B817" s="38"/>
      <c r="C817" s="199" t="s">
        <v>400</v>
      </c>
      <c r="D817" s="199"/>
      <c r="E817" s="199"/>
      <c r="F817" s="199"/>
      <c r="G817" s="162"/>
      <c r="H817" s="162"/>
      <c r="I817" s="162"/>
      <c r="J817" s="65"/>
    </row>
    <row r="818" spans="1:20" ht="13.5" thickBot="1">
      <c r="B818" s="38"/>
      <c r="C818" s="4"/>
      <c r="D818" s="4"/>
      <c r="E818" s="4"/>
      <c r="F818" s="161" t="s">
        <v>93</v>
      </c>
      <c r="G818" s="98">
        <f>SUM(G808:G817)</f>
        <v>0</v>
      </c>
      <c r="H818" s="98">
        <f>SUM(H808:H817)</f>
        <v>0</v>
      </c>
      <c r="I818" s="98">
        <f>SUM(I808:I817)</f>
        <v>0</v>
      </c>
      <c r="J818" s="99">
        <f>SUM(J808:J817)</f>
        <v>0</v>
      </c>
    </row>
    <row r="819" spans="1:20" ht="13.5" thickTop="1">
      <c r="B819" s="38"/>
      <c r="C819" s="4"/>
      <c r="D819" s="4"/>
      <c r="E819" s="4"/>
      <c r="F819" s="161" t="s">
        <v>14</v>
      </c>
      <c r="G819" s="165" t="str">
        <f>IFERROR(IF(G818&gt;0,INDEX(LGletters,MATCH((G818),LGvalues,-1)),""),"Invalid")</f>
        <v/>
      </c>
      <c r="H819" s="165" t="str">
        <f>IFERROR(IF(H818&gt;0,INDEX(LGletters,MATCH((H818),LGvalues,-1)),""),"Invalid")</f>
        <v/>
      </c>
      <c r="I819" s="165" t="str">
        <f>IFERROR(IF(I818&gt;0,INDEX(LGletters,MATCH((I818),LGvalues,-1)),""),"Invalid")</f>
        <v/>
      </c>
      <c r="J819" s="56" t="str">
        <f>IFERROR(IF(J818&gt;0,INDEX(LGletters,MATCH((J818),LGvalues,-1)),""),"Invalid")</f>
        <v/>
      </c>
    </row>
    <row r="820" spans="1:20">
      <c r="B820" s="38"/>
      <c r="C820" s="4"/>
      <c r="D820" s="4"/>
      <c r="E820" s="4"/>
      <c r="F820" s="161" t="s">
        <v>23</v>
      </c>
      <c r="G820" s="164" t="str">
        <f>IFERROR(IF(G819="","",ROMAN(INDEX(Rindices, G807,FIND(UPPER(G819),"ABCDEF")))),"Invalid")</f>
        <v/>
      </c>
      <c r="H820" s="164" t="str">
        <f>IFERROR(IF(H819="","",ROMAN(INDEX(Rindices, H807,FIND(UPPER(H819),"ABCDEF")))),"Invalid")</f>
        <v/>
      </c>
      <c r="I820" s="164" t="str">
        <f>IFERROR(IF(I819="","",ROMAN(INDEX(Rindices, I807,FIND(UPPER(I819),"ABCDEF")))),"Invalid")</f>
        <v/>
      </c>
      <c r="J820" s="94" t="str">
        <f>IFERROR(IF(J819="","",ROMAN(INDEX(Rindices, J807,FIND(UPPER(J819),"ABCDEF")))),"Invalid")</f>
        <v/>
      </c>
    </row>
    <row r="821" spans="1:20" ht="13.5" thickBot="1">
      <c r="B821" s="40"/>
      <c r="C821" s="32"/>
      <c r="D821" s="32"/>
      <c r="E821" s="32"/>
      <c r="F821" s="41" t="s">
        <v>12</v>
      </c>
      <c r="G821" s="59" t="str">
        <f>IFERROR(CHOOSE(IFERROR(IF(G819="","",INDEX(Rindices, G807,FIND(UPPER(G819),"ABCDEF"))),"Invalid"),"Very Low","Low","Medium","High","Very High"),"")</f>
        <v/>
      </c>
      <c r="H821" s="59" t="str">
        <f>IFERROR(CHOOSE(IFERROR(IF(H819="","",INDEX(Rindices, H807,FIND(UPPER(H819),"ABCDEF"))),"Invalid"),"Very Low","Low","Medium","High","Very High"),"")</f>
        <v/>
      </c>
      <c r="I821" s="59" t="str">
        <f>IFERROR(CHOOSE(IFERROR(IF(I819="","",INDEX(Rindices, I807,FIND(UPPER(I819),"ABCDEF"))),"Invalid"),"Very Low","Low","Medium","High","Very High"),"")</f>
        <v/>
      </c>
      <c r="J821" s="60" t="str">
        <f>IFERROR(CHOOSE(IFERROR(IF(J819="","",INDEX(Rindices, J807,FIND(UPPER(J819),"ABCDEF"))),"Invalid"),"Very Low","Low","Medium","High","Very High"),"")</f>
        <v/>
      </c>
    </row>
    <row r="822" spans="1:20">
      <c r="B822" s="4"/>
      <c r="C822" s="4"/>
      <c r="D822" s="4"/>
      <c r="E822" s="4"/>
      <c r="F822" s="130"/>
      <c r="G822" s="134"/>
      <c r="H822" s="134"/>
      <c r="I822" s="134"/>
      <c r="J822" s="134"/>
    </row>
    <row r="823" spans="1:20">
      <c r="B823" s="4"/>
      <c r="C823" s="4"/>
      <c r="D823" s="4"/>
      <c r="E823" s="4"/>
      <c r="F823" s="130"/>
      <c r="G823" s="134"/>
      <c r="H823" s="134"/>
      <c r="I823" s="134"/>
      <c r="J823" s="134"/>
    </row>
    <row r="824" spans="1:20" ht="13.5" thickBot="1">
      <c r="A824" s="21"/>
      <c r="B824" s="50"/>
      <c r="C824" s="49"/>
      <c r="D824" s="49"/>
      <c r="E824" s="49"/>
      <c r="F824" s="49"/>
      <c r="G824" s="51"/>
      <c r="H824" s="51"/>
      <c r="I824" s="52"/>
      <c r="J824" s="53"/>
      <c r="K824" s="52"/>
      <c r="L824" s="52"/>
      <c r="M824" s="52"/>
      <c r="N824" s="51"/>
      <c r="O824" s="51"/>
      <c r="P824" s="51"/>
      <c r="Q824" s="54"/>
      <c r="R824" s="54"/>
      <c r="S824" s="54"/>
      <c r="T824" s="54"/>
    </row>
    <row r="825" spans="1:20">
      <c r="B825" s="73" t="s">
        <v>210</v>
      </c>
      <c r="C825" s="37"/>
      <c r="D825" s="37"/>
      <c r="E825" s="37"/>
      <c r="F825" s="71"/>
      <c r="G825" s="189" t="s">
        <v>16</v>
      </c>
      <c r="H825" s="189"/>
      <c r="I825" s="189"/>
      <c r="J825" s="190"/>
      <c r="K825" s="129"/>
      <c r="L825" s="4"/>
    </row>
    <row r="826" spans="1:20">
      <c r="A826" s="38"/>
      <c r="B826" s="202" t="s">
        <v>13</v>
      </c>
      <c r="C826" s="203"/>
      <c r="D826" s="203"/>
      <c r="E826" s="170"/>
      <c r="F826" s="170" t="s">
        <v>15</v>
      </c>
      <c r="G826" s="170">
        <v>1</v>
      </c>
      <c r="H826" s="170">
        <v>2</v>
      </c>
      <c r="I826" s="170">
        <v>3</v>
      </c>
      <c r="J826" s="72">
        <v>4</v>
      </c>
    </row>
    <row r="827" spans="1:20">
      <c r="A827" s="38"/>
      <c r="B827" s="200" t="str">
        <f>C15</f>
        <v>Number/NameS1</v>
      </c>
      <c r="C827" s="201"/>
      <c r="D827" s="201"/>
      <c r="E827" s="172"/>
      <c r="F827" s="168" t="s">
        <v>112</v>
      </c>
      <c r="G827" s="171" t="str">
        <f t="shared" ref="G827:J829" si="73">G51</f>
        <v/>
      </c>
      <c r="H827" s="171" t="str">
        <f t="shared" si="73"/>
        <v/>
      </c>
      <c r="I827" s="171" t="str">
        <f t="shared" si="73"/>
        <v/>
      </c>
      <c r="J827" s="94" t="str">
        <f t="shared" si="73"/>
        <v/>
      </c>
    </row>
    <row r="828" spans="1:20">
      <c r="A828" s="38"/>
      <c r="B828" s="169"/>
      <c r="C828" s="167"/>
      <c r="D828" s="167"/>
      <c r="E828" s="172"/>
      <c r="F828" s="168" t="s">
        <v>113</v>
      </c>
      <c r="G828" s="171" t="str">
        <f t="shared" si="73"/>
        <v/>
      </c>
      <c r="H828" s="171" t="str">
        <f t="shared" si="73"/>
        <v/>
      </c>
      <c r="I828" s="171" t="str">
        <f t="shared" si="73"/>
        <v/>
      </c>
      <c r="J828" s="94" t="str">
        <f t="shared" si="73"/>
        <v/>
      </c>
    </row>
    <row r="829" spans="1:20">
      <c r="A829" s="38"/>
      <c r="B829" s="169"/>
      <c r="C829" s="167"/>
      <c r="D829" s="167"/>
      <c r="E829" s="172"/>
      <c r="F829" s="167" t="s">
        <v>116</v>
      </c>
      <c r="G829" s="171" t="str">
        <f t="shared" si="73"/>
        <v/>
      </c>
      <c r="H829" s="171" t="str">
        <f t="shared" si="73"/>
        <v/>
      </c>
      <c r="I829" s="171" t="str">
        <f t="shared" si="73"/>
        <v/>
      </c>
      <c r="J829" s="94" t="str">
        <f t="shared" si="73"/>
        <v/>
      </c>
    </row>
    <row r="830" spans="1:20">
      <c r="A830" s="38"/>
      <c r="B830" s="169"/>
      <c r="C830" s="167"/>
      <c r="D830" s="167"/>
      <c r="E830" s="172"/>
      <c r="F830" s="167" t="str">
        <f t="shared" ref="F830:F839" si="74">C62</f>
        <v>injury 10</v>
      </c>
      <c r="G830" s="167">
        <f t="shared" ref="G830:G839" si="75">D62</f>
        <v>0</v>
      </c>
      <c r="H830" s="167">
        <f t="shared" ref="H830:H839" si="76">E62</f>
        <v>0</v>
      </c>
      <c r="I830" s="167">
        <f t="shared" ref="I830:I839" si="77">F62</f>
        <v>0</v>
      </c>
      <c r="J830" s="175">
        <f t="shared" ref="J830:J839" si="78">G62</f>
        <v>0</v>
      </c>
    </row>
    <row r="831" spans="1:20">
      <c r="A831" s="38"/>
      <c r="B831" s="169"/>
      <c r="C831" s="167"/>
      <c r="D831" s="167"/>
      <c r="E831" s="172"/>
      <c r="F831" s="167" t="str">
        <f t="shared" si="74"/>
        <v>injury 11</v>
      </c>
      <c r="G831" s="167">
        <f t="shared" si="75"/>
        <v>0</v>
      </c>
      <c r="H831" s="167">
        <f t="shared" si="76"/>
        <v>0</v>
      </c>
      <c r="I831" s="167">
        <f t="shared" si="77"/>
        <v>0</v>
      </c>
      <c r="J831" s="175">
        <f t="shared" si="78"/>
        <v>0</v>
      </c>
    </row>
    <row r="832" spans="1:20">
      <c r="A832" s="38"/>
      <c r="B832" s="169"/>
      <c r="C832" s="167"/>
      <c r="D832" s="167"/>
      <c r="E832" s="172"/>
      <c r="F832" s="167" t="str">
        <f t="shared" si="74"/>
        <v>injury 12</v>
      </c>
      <c r="G832" s="167">
        <f t="shared" si="75"/>
        <v>0</v>
      </c>
      <c r="H832" s="167">
        <f t="shared" si="76"/>
        <v>0</v>
      </c>
      <c r="I832" s="167">
        <f t="shared" si="77"/>
        <v>0</v>
      </c>
      <c r="J832" s="175">
        <f t="shared" si="78"/>
        <v>0</v>
      </c>
    </row>
    <row r="833" spans="1:10">
      <c r="A833" s="38"/>
      <c r="B833" s="169"/>
      <c r="C833" s="167"/>
      <c r="D833" s="167"/>
      <c r="E833" s="172"/>
      <c r="F833" s="167" t="str">
        <f t="shared" si="74"/>
        <v>injury 13</v>
      </c>
      <c r="G833" s="167">
        <f t="shared" si="75"/>
        <v>0</v>
      </c>
      <c r="H833" s="167">
        <f t="shared" si="76"/>
        <v>0</v>
      </c>
      <c r="I833" s="167">
        <f t="shared" si="77"/>
        <v>0</v>
      </c>
      <c r="J833" s="175">
        <f t="shared" si="78"/>
        <v>0</v>
      </c>
    </row>
    <row r="834" spans="1:10">
      <c r="A834" s="38"/>
      <c r="B834" s="169"/>
      <c r="C834" s="167"/>
      <c r="D834" s="167"/>
      <c r="E834" s="172"/>
      <c r="F834" s="167" t="str">
        <f t="shared" si="74"/>
        <v>injury 14</v>
      </c>
      <c r="G834" s="167">
        <f t="shared" si="75"/>
        <v>0</v>
      </c>
      <c r="H834" s="167">
        <f t="shared" si="76"/>
        <v>0</v>
      </c>
      <c r="I834" s="167">
        <f t="shared" si="77"/>
        <v>0</v>
      </c>
      <c r="J834" s="175">
        <f t="shared" si="78"/>
        <v>0</v>
      </c>
    </row>
    <row r="835" spans="1:10">
      <c r="A835" s="38"/>
      <c r="B835" s="169"/>
      <c r="C835" s="167"/>
      <c r="D835" s="167"/>
      <c r="E835" s="172"/>
      <c r="F835" s="167" t="str">
        <f t="shared" si="74"/>
        <v>injury 15</v>
      </c>
      <c r="G835" s="167">
        <f t="shared" si="75"/>
        <v>0</v>
      </c>
      <c r="H835" s="167">
        <f t="shared" si="76"/>
        <v>0</v>
      </c>
      <c r="I835" s="167">
        <f t="shared" si="77"/>
        <v>0</v>
      </c>
      <c r="J835" s="175">
        <f t="shared" si="78"/>
        <v>0</v>
      </c>
    </row>
    <row r="836" spans="1:10">
      <c r="A836" s="38"/>
      <c r="B836" s="169"/>
      <c r="C836" s="167"/>
      <c r="D836" s="167"/>
      <c r="E836" s="172"/>
      <c r="F836" s="167" t="str">
        <f t="shared" si="74"/>
        <v>injury 16</v>
      </c>
      <c r="G836" s="167">
        <f t="shared" si="75"/>
        <v>0</v>
      </c>
      <c r="H836" s="167">
        <f t="shared" si="76"/>
        <v>0</v>
      </c>
      <c r="I836" s="167">
        <f t="shared" si="77"/>
        <v>0</v>
      </c>
      <c r="J836" s="175">
        <f t="shared" si="78"/>
        <v>0</v>
      </c>
    </row>
    <row r="837" spans="1:10">
      <c r="A837" s="38"/>
      <c r="B837" s="169"/>
      <c r="C837" s="167"/>
      <c r="D837" s="167"/>
      <c r="E837" s="172"/>
      <c r="F837" s="167" t="str">
        <f t="shared" si="74"/>
        <v>injury 17</v>
      </c>
      <c r="G837" s="167">
        <f t="shared" si="75"/>
        <v>0</v>
      </c>
      <c r="H837" s="167">
        <f t="shared" si="76"/>
        <v>0</v>
      </c>
      <c r="I837" s="167">
        <f t="shared" si="77"/>
        <v>0</v>
      </c>
      <c r="J837" s="175">
        <f t="shared" si="78"/>
        <v>0</v>
      </c>
    </row>
    <row r="838" spans="1:10">
      <c r="A838" s="38"/>
      <c r="B838" s="169"/>
      <c r="C838" s="167"/>
      <c r="D838" s="167"/>
      <c r="E838" s="172"/>
      <c r="F838" s="167" t="str">
        <f t="shared" si="74"/>
        <v>injury 18</v>
      </c>
      <c r="G838" s="167">
        <f t="shared" si="75"/>
        <v>0</v>
      </c>
      <c r="H838" s="167">
        <f t="shared" si="76"/>
        <v>0</v>
      </c>
      <c r="I838" s="167">
        <f t="shared" si="77"/>
        <v>0</v>
      </c>
      <c r="J838" s="175">
        <f t="shared" si="78"/>
        <v>0</v>
      </c>
    </row>
    <row r="839" spans="1:10">
      <c r="A839" s="38"/>
      <c r="B839" s="169"/>
      <c r="C839" s="167"/>
      <c r="D839" s="167"/>
      <c r="E839" s="172"/>
      <c r="F839" s="167" t="str">
        <f t="shared" si="74"/>
        <v>injury 19</v>
      </c>
      <c r="G839" s="167">
        <f t="shared" si="75"/>
        <v>0</v>
      </c>
      <c r="H839" s="167">
        <f t="shared" si="76"/>
        <v>0</v>
      </c>
      <c r="I839" s="167">
        <f t="shared" si="77"/>
        <v>0</v>
      </c>
      <c r="J839" s="175">
        <f t="shared" si="78"/>
        <v>0</v>
      </c>
    </row>
    <row r="840" spans="1:10">
      <c r="A840" s="38"/>
      <c r="B840" s="169"/>
      <c r="C840" s="167"/>
      <c r="D840" s="167"/>
      <c r="E840" s="172"/>
      <c r="F840" s="167" t="str">
        <f t="shared" ref="F840:F849" si="79">C79</f>
        <v>damage 10</v>
      </c>
      <c r="G840" s="167">
        <f t="shared" ref="G840:G849" si="80">D79</f>
        <v>0</v>
      </c>
      <c r="H840" s="167">
        <f t="shared" ref="H840:H849" si="81">E79</f>
        <v>0</v>
      </c>
      <c r="I840" s="167">
        <f t="shared" ref="I840:I849" si="82">F79</f>
        <v>0</v>
      </c>
      <c r="J840" s="175">
        <f t="shared" ref="J840:J849" si="83">G79</f>
        <v>0</v>
      </c>
    </row>
    <row r="841" spans="1:10">
      <c r="A841" s="38"/>
      <c r="B841" s="169"/>
      <c r="C841" s="167"/>
      <c r="D841" s="167"/>
      <c r="E841" s="172"/>
      <c r="F841" s="167" t="str">
        <f t="shared" si="79"/>
        <v>damage 11</v>
      </c>
      <c r="G841" s="167">
        <f t="shared" si="80"/>
        <v>0</v>
      </c>
      <c r="H841" s="167">
        <f t="shared" si="81"/>
        <v>0</v>
      </c>
      <c r="I841" s="167">
        <f t="shared" si="82"/>
        <v>0</v>
      </c>
      <c r="J841" s="175">
        <f t="shared" si="83"/>
        <v>0</v>
      </c>
    </row>
    <row r="842" spans="1:10">
      <c r="A842" s="38"/>
      <c r="B842" s="169"/>
      <c r="C842" s="167"/>
      <c r="D842" s="167"/>
      <c r="E842" s="172"/>
      <c r="F842" s="167" t="str">
        <f t="shared" si="79"/>
        <v>damage 12</v>
      </c>
      <c r="G842" s="167">
        <f t="shared" si="80"/>
        <v>0</v>
      </c>
      <c r="H842" s="167">
        <f t="shared" si="81"/>
        <v>0</v>
      </c>
      <c r="I842" s="167">
        <f t="shared" si="82"/>
        <v>0</v>
      </c>
      <c r="J842" s="175">
        <f t="shared" si="83"/>
        <v>0</v>
      </c>
    </row>
    <row r="843" spans="1:10">
      <c r="A843" s="38"/>
      <c r="B843" s="169"/>
      <c r="C843" s="167"/>
      <c r="D843" s="167"/>
      <c r="E843" s="172"/>
      <c r="F843" s="167" t="str">
        <f t="shared" si="79"/>
        <v>damage 13</v>
      </c>
      <c r="G843" s="167">
        <f t="shared" si="80"/>
        <v>0</v>
      </c>
      <c r="H843" s="167">
        <f t="shared" si="81"/>
        <v>0</v>
      </c>
      <c r="I843" s="167">
        <f t="shared" si="82"/>
        <v>0</v>
      </c>
      <c r="J843" s="175">
        <f t="shared" si="83"/>
        <v>0</v>
      </c>
    </row>
    <row r="844" spans="1:10">
      <c r="A844" s="38"/>
      <c r="B844" s="169"/>
      <c r="C844" s="167"/>
      <c r="D844" s="167"/>
      <c r="E844" s="172"/>
      <c r="F844" s="167" t="str">
        <f t="shared" si="79"/>
        <v>damage 14</v>
      </c>
      <c r="G844" s="167">
        <f t="shared" si="80"/>
        <v>0</v>
      </c>
      <c r="H844" s="167">
        <f t="shared" si="81"/>
        <v>0</v>
      </c>
      <c r="I844" s="167">
        <f t="shared" si="82"/>
        <v>0</v>
      </c>
      <c r="J844" s="175">
        <f t="shared" si="83"/>
        <v>0</v>
      </c>
    </row>
    <row r="845" spans="1:10">
      <c r="A845" s="38"/>
      <c r="B845" s="169"/>
      <c r="C845" s="167"/>
      <c r="D845" s="167"/>
      <c r="E845" s="172"/>
      <c r="F845" s="167" t="str">
        <f t="shared" si="79"/>
        <v>damage 15</v>
      </c>
      <c r="G845" s="167">
        <f t="shared" si="80"/>
        <v>0</v>
      </c>
      <c r="H845" s="167">
        <f t="shared" si="81"/>
        <v>0</v>
      </c>
      <c r="I845" s="167">
        <f t="shared" si="82"/>
        <v>0</v>
      </c>
      <c r="J845" s="175">
        <f t="shared" si="83"/>
        <v>0</v>
      </c>
    </row>
    <row r="846" spans="1:10">
      <c r="A846" s="38"/>
      <c r="B846" s="169"/>
      <c r="C846" s="167"/>
      <c r="D846" s="167"/>
      <c r="E846" s="172"/>
      <c r="F846" s="167" t="str">
        <f t="shared" si="79"/>
        <v>damage 16</v>
      </c>
      <c r="G846" s="167">
        <f t="shared" si="80"/>
        <v>0</v>
      </c>
      <c r="H846" s="167">
        <f t="shared" si="81"/>
        <v>0</v>
      </c>
      <c r="I846" s="167">
        <f t="shared" si="82"/>
        <v>0</v>
      </c>
      <c r="J846" s="175">
        <f t="shared" si="83"/>
        <v>0</v>
      </c>
    </row>
    <row r="847" spans="1:10">
      <c r="A847" s="38"/>
      <c r="B847" s="169"/>
      <c r="C847" s="167"/>
      <c r="D847" s="167"/>
      <c r="E847" s="172"/>
      <c r="F847" s="167" t="str">
        <f t="shared" si="79"/>
        <v>damage 17</v>
      </c>
      <c r="G847" s="167">
        <f t="shared" si="80"/>
        <v>0</v>
      </c>
      <c r="H847" s="167">
        <f t="shared" si="81"/>
        <v>0</v>
      </c>
      <c r="I847" s="167">
        <f t="shared" si="82"/>
        <v>0</v>
      </c>
      <c r="J847" s="175">
        <f t="shared" si="83"/>
        <v>0</v>
      </c>
    </row>
    <row r="848" spans="1:10">
      <c r="A848" s="38"/>
      <c r="B848" s="169"/>
      <c r="C848" s="167"/>
      <c r="D848" s="167"/>
      <c r="E848" s="172"/>
      <c r="F848" s="167" t="str">
        <f t="shared" si="79"/>
        <v>damage 18</v>
      </c>
      <c r="G848" s="167">
        <f t="shared" si="80"/>
        <v>0</v>
      </c>
      <c r="H848" s="167">
        <f t="shared" si="81"/>
        <v>0</v>
      </c>
      <c r="I848" s="167">
        <f t="shared" si="82"/>
        <v>0</v>
      </c>
      <c r="J848" s="175">
        <f t="shared" si="83"/>
        <v>0</v>
      </c>
    </row>
    <row r="849" spans="1:10">
      <c r="A849" s="38"/>
      <c r="B849" s="169"/>
      <c r="C849" s="167"/>
      <c r="D849" s="167"/>
      <c r="E849" s="172"/>
      <c r="F849" s="167" t="str">
        <f t="shared" si="79"/>
        <v>damage 19</v>
      </c>
      <c r="G849" s="167">
        <f t="shared" si="80"/>
        <v>0</v>
      </c>
      <c r="H849" s="167">
        <f t="shared" si="81"/>
        <v>0</v>
      </c>
      <c r="I849" s="167">
        <f t="shared" si="82"/>
        <v>0</v>
      </c>
      <c r="J849" s="175">
        <f t="shared" si="83"/>
        <v>0</v>
      </c>
    </row>
    <row r="850" spans="1:10">
      <c r="A850" s="38"/>
      <c r="B850" s="169"/>
      <c r="C850" s="167"/>
      <c r="D850" s="167"/>
      <c r="E850" s="172"/>
      <c r="F850" s="167"/>
      <c r="G850" s="167"/>
      <c r="H850" s="167"/>
      <c r="I850" s="167"/>
      <c r="J850" s="175"/>
    </row>
    <row r="851" spans="1:10">
      <c r="A851" s="38"/>
      <c r="B851" s="200" t="str">
        <f>C96</f>
        <v>Number/NameS2</v>
      </c>
      <c r="C851" s="201"/>
      <c r="D851" s="201"/>
      <c r="E851" s="172"/>
      <c r="F851" s="168" t="s">
        <v>112</v>
      </c>
      <c r="G851" s="171" t="str">
        <f t="shared" ref="G851:J853" si="84">G132</f>
        <v/>
      </c>
      <c r="H851" s="171" t="str">
        <f t="shared" si="84"/>
        <v/>
      </c>
      <c r="I851" s="171" t="str">
        <f t="shared" si="84"/>
        <v/>
      </c>
      <c r="J851" s="94" t="str">
        <f t="shared" si="84"/>
        <v/>
      </c>
    </row>
    <row r="852" spans="1:10">
      <c r="A852" s="38"/>
      <c r="B852" s="169"/>
      <c r="C852" s="167"/>
      <c r="D852" s="167"/>
      <c r="E852" s="172"/>
      <c r="F852" s="168" t="s">
        <v>113</v>
      </c>
      <c r="G852" s="171" t="str">
        <f t="shared" si="84"/>
        <v/>
      </c>
      <c r="H852" s="171" t="str">
        <f t="shared" si="84"/>
        <v/>
      </c>
      <c r="I852" s="171" t="str">
        <f t="shared" si="84"/>
        <v/>
      </c>
      <c r="J852" s="94" t="str">
        <f t="shared" si="84"/>
        <v/>
      </c>
    </row>
    <row r="853" spans="1:10">
      <c r="A853" s="38"/>
      <c r="B853" s="169"/>
      <c r="C853" s="167"/>
      <c r="D853" s="167"/>
      <c r="E853" s="172"/>
      <c r="F853" s="167" t="s">
        <v>116</v>
      </c>
      <c r="G853" s="171" t="str">
        <f t="shared" si="84"/>
        <v/>
      </c>
      <c r="H853" s="171" t="str">
        <f t="shared" si="84"/>
        <v/>
      </c>
      <c r="I853" s="171" t="str">
        <f t="shared" si="84"/>
        <v/>
      </c>
      <c r="J853" s="94" t="str">
        <f t="shared" si="84"/>
        <v/>
      </c>
    </row>
    <row r="854" spans="1:10">
      <c r="A854" s="38"/>
      <c r="B854" s="169"/>
      <c r="C854" s="167"/>
      <c r="D854" s="167"/>
      <c r="E854" s="172"/>
      <c r="F854" s="167" t="str">
        <f>C143</f>
        <v>injury 20</v>
      </c>
      <c r="G854" s="167">
        <f t="shared" ref="G854:J863" si="85">D143</f>
        <v>0</v>
      </c>
      <c r="H854" s="167">
        <f t="shared" si="85"/>
        <v>0</v>
      </c>
      <c r="I854" s="167">
        <f t="shared" si="85"/>
        <v>0</v>
      </c>
      <c r="J854" s="175">
        <f t="shared" si="85"/>
        <v>0</v>
      </c>
    </row>
    <row r="855" spans="1:10">
      <c r="A855" s="38"/>
      <c r="B855" s="169"/>
      <c r="C855" s="167"/>
      <c r="D855" s="167"/>
      <c r="E855" s="172"/>
      <c r="F855" s="167" t="str">
        <f t="shared" ref="F855:F863" si="86">C144</f>
        <v>injury 21</v>
      </c>
      <c r="G855" s="167">
        <f t="shared" si="85"/>
        <v>0</v>
      </c>
      <c r="H855" s="167">
        <f t="shared" si="85"/>
        <v>0</v>
      </c>
      <c r="I855" s="167">
        <f t="shared" si="85"/>
        <v>0</v>
      </c>
      <c r="J855" s="175">
        <f t="shared" si="85"/>
        <v>0</v>
      </c>
    </row>
    <row r="856" spans="1:10">
      <c r="A856" s="38"/>
      <c r="B856" s="169"/>
      <c r="C856" s="167"/>
      <c r="D856" s="167"/>
      <c r="E856" s="172"/>
      <c r="F856" s="167" t="str">
        <f t="shared" si="86"/>
        <v>injury 22</v>
      </c>
      <c r="G856" s="167">
        <f t="shared" si="85"/>
        <v>0</v>
      </c>
      <c r="H856" s="167">
        <f t="shared" si="85"/>
        <v>0</v>
      </c>
      <c r="I856" s="167">
        <f t="shared" si="85"/>
        <v>0</v>
      </c>
      <c r="J856" s="175">
        <f t="shared" si="85"/>
        <v>0</v>
      </c>
    </row>
    <row r="857" spans="1:10">
      <c r="A857" s="38"/>
      <c r="B857" s="169"/>
      <c r="C857" s="167"/>
      <c r="D857" s="167"/>
      <c r="E857" s="172"/>
      <c r="F857" s="167" t="str">
        <f t="shared" si="86"/>
        <v>injury 23</v>
      </c>
      <c r="G857" s="167">
        <f t="shared" si="85"/>
        <v>0</v>
      </c>
      <c r="H857" s="167">
        <f t="shared" si="85"/>
        <v>0</v>
      </c>
      <c r="I857" s="167">
        <f t="shared" si="85"/>
        <v>0</v>
      </c>
      <c r="J857" s="175">
        <f t="shared" si="85"/>
        <v>0</v>
      </c>
    </row>
    <row r="858" spans="1:10">
      <c r="A858" s="38"/>
      <c r="B858" s="169"/>
      <c r="C858" s="167"/>
      <c r="D858" s="167"/>
      <c r="E858" s="172"/>
      <c r="F858" s="167" t="str">
        <f t="shared" si="86"/>
        <v>injury 24</v>
      </c>
      <c r="G858" s="167">
        <f t="shared" si="85"/>
        <v>0</v>
      </c>
      <c r="H858" s="167">
        <f t="shared" si="85"/>
        <v>0</v>
      </c>
      <c r="I858" s="167">
        <f t="shared" si="85"/>
        <v>0</v>
      </c>
      <c r="J858" s="175">
        <f t="shared" si="85"/>
        <v>0</v>
      </c>
    </row>
    <row r="859" spans="1:10">
      <c r="A859" s="38"/>
      <c r="B859" s="169"/>
      <c r="C859" s="167"/>
      <c r="D859" s="167"/>
      <c r="E859" s="172"/>
      <c r="F859" s="167" t="str">
        <f t="shared" si="86"/>
        <v>injury 25</v>
      </c>
      <c r="G859" s="167">
        <f t="shared" si="85"/>
        <v>0</v>
      </c>
      <c r="H859" s="167">
        <f t="shared" si="85"/>
        <v>0</v>
      </c>
      <c r="I859" s="167">
        <f t="shared" si="85"/>
        <v>0</v>
      </c>
      <c r="J859" s="175">
        <f t="shared" si="85"/>
        <v>0</v>
      </c>
    </row>
    <row r="860" spans="1:10">
      <c r="A860" s="38"/>
      <c r="B860" s="169"/>
      <c r="C860" s="167"/>
      <c r="D860" s="167"/>
      <c r="E860" s="172"/>
      <c r="F860" s="167" t="str">
        <f t="shared" si="86"/>
        <v>injury 26</v>
      </c>
      <c r="G860" s="167">
        <f t="shared" si="85"/>
        <v>0</v>
      </c>
      <c r="H860" s="167">
        <f t="shared" si="85"/>
        <v>0</v>
      </c>
      <c r="I860" s="167">
        <f t="shared" si="85"/>
        <v>0</v>
      </c>
      <c r="J860" s="175">
        <f t="shared" si="85"/>
        <v>0</v>
      </c>
    </row>
    <row r="861" spans="1:10">
      <c r="A861" s="38"/>
      <c r="B861" s="169"/>
      <c r="C861" s="167"/>
      <c r="D861" s="167"/>
      <c r="E861" s="172"/>
      <c r="F861" s="167" t="str">
        <f t="shared" si="86"/>
        <v>injury 27</v>
      </c>
      <c r="G861" s="167">
        <f t="shared" si="85"/>
        <v>0</v>
      </c>
      <c r="H861" s="167">
        <f t="shared" si="85"/>
        <v>0</v>
      </c>
      <c r="I861" s="167">
        <f t="shared" si="85"/>
        <v>0</v>
      </c>
      <c r="J861" s="175">
        <f t="shared" si="85"/>
        <v>0</v>
      </c>
    </row>
    <row r="862" spans="1:10">
      <c r="A862" s="38"/>
      <c r="B862" s="169"/>
      <c r="C862" s="167"/>
      <c r="D862" s="167"/>
      <c r="E862" s="172"/>
      <c r="F862" s="167" t="str">
        <f t="shared" si="86"/>
        <v>injury 28</v>
      </c>
      <c r="G862" s="167">
        <f t="shared" si="85"/>
        <v>0</v>
      </c>
      <c r="H862" s="167">
        <f t="shared" si="85"/>
        <v>0</v>
      </c>
      <c r="I862" s="167">
        <f t="shared" si="85"/>
        <v>0</v>
      </c>
      <c r="J862" s="175">
        <f t="shared" si="85"/>
        <v>0</v>
      </c>
    </row>
    <row r="863" spans="1:10">
      <c r="A863" s="38"/>
      <c r="B863" s="169"/>
      <c r="C863" s="167"/>
      <c r="D863" s="167"/>
      <c r="E863" s="172"/>
      <c r="F863" s="167" t="str">
        <f t="shared" si="86"/>
        <v>injury 29</v>
      </c>
      <c r="G863" s="167">
        <f t="shared" si="85"/>
        <v>0</v>
      </c>
      <c r="H863" s="167">
        <f t="shared" si="85"/>
        <v>0</v>
      </c>
      <c r="I863" s="167">
        <f t="shared" si="85"/>
        <v>0</v>
      </c>
      <c r="J863" s="175">
        <f t="shared" si="85"/>
        <v>0</v>
      </c>
    </row>
    <row r="864" spans="1:10">
      <c r="A864" s="38"/>
      <c r="B864" s="169"/>
      <c r="C864" s="167"/>
      <c r="D864" s="167"/>
      <c r="E864" s="172"/>
      <c r="F864" s="167" t="str">
        <f>C160</f>
        <v>damage 20</v>
      </c>
      <c r="G864" s="167">
        <f t="shared" ref="G864:J873" si="87">D160</f>
        <v>0</v>
      </c>
      <c r="H864" s="167">
        <f t="shared" si="87"/>
        <v>0</v>
      </c>
      <c r="I864" s="167">
        <f t="shared" si="87"/>
        <v>0</v>
      </c>
      <c r="J864" s="175">
        <f t="shared" si="87"/>
        <v>0</v>
      </c>
    </row>
    <row r="865" spans="1:10">
      <c r="A865" s="38"/>
      <c r="B865" s="169"/>
      <c r="C865" s="167"/>
      <c r="D865" s="167"/>
      <c r="E865" s="172"/>
      <c r="F865" s="167" t="str">
        <f t="shared" ref="F865:F873" si="88">C161</f>
        <v>damage 21</v>
      </c>
      <c r="G865" s="167">
        <f t="shared" si="87"/>
        <v>0</v>
      </c>
      <c r="H865" s="167">
        <f t="shared" si="87"/>
        <v>0</v>
      </c>
      <c r="I865" s="167">
        <f t="shared" si="87"/>
        <v>0</v>
      </c>
      <c r="J865" s="175">
        <f t="shared" si="87"/>
        <v>0</v>
      </c>
    </row>
    <row r="866" spans="1:10">
      <c r="A866" s="38"/>
      <c r="B866" s="169"/>
      <c r="C866" s="167"/>
      <c r="D866" s="167"/>
      <c r="E866" s="172"/>
      <c r="F866" s="167" t="str">
        <f t="shared" si="88"/>
        <v>damage 22</v>
      </c>
      <c r="G866" s="167">
        <f t="shared" si="87"/>
        <v>0</v>
      </c>
      <c r="H866" s="167">
        <f t="shared" si="87"/>
        <v>0</v>
      </c>
      <c r="I866" s="167">
        <f t="shared" si="87"/>
        <v>0</v>
      </c>
      <c r="J866" s="175">
        <f t="shared" si="87"/>
        <v>0</v>
      </c>
    </row>
    <row r="867" spans="1:10">
      <c r="A867" s="38"/>
      <c r="B867" s="169"/>
      <c r="C867" s="167"/>
      <c r="D867" s="167"/>
      <c r="E867" s="172"/>
      <c r="F867" s="167" t="str">
        <f t="shared" si="88"/>
        <v>damage 23</v>
      </c>
      <c r="G867" s="167">
        <f t="shared" si="87"/>
        <v>0</v>
      </c>
      <c r="H867" s="167">
        <f t="shared" si="87"/>
        <v>0</v>
      </c>
      <c r="I867" s="167">
        <f t="shared" si="87"/>
        <v>0</v>
      </c>
      <c r="J867" s="175">
        <f t="shared" si="87"/>
        <v>0</v>
      </c>
    </row>
    <row r="868" spans="1:10">
      <c r="A868" s="38"/>
      <c r="B868" s="169"/>
      <c r="C868" s="167"/>
      <c r="D868" s="167"/>
      <c r="E868" s="172"/>
      <c r="F868" s="167" t="str">
        <f t="shared" si="88"/>
        <v>damage 24</v>
      </c>
      <c r="G868" s="167">
        <f t="shared" si="87"/>
        <v>0</v>
      </c>
      <c r="H868" s="167">
        <f t="shared" si="87"/>
        <v>0</v>
      </c>
      <c r="I868" s="167">
        <f t="shared" si="87"/>
        <v>0</v>
      </c>
      <c r="J868" s="175">
        <f t="shared" si="87"/>
        <v>0</v>
      </c>
    </row>
    <row r="869" spans="1:10">
      <c r="A869" s="38"/>
      <c r="B869" s="169"/>
      <c r="C869" s="167"/>
      <c r="D869" s="167"/>
      <c r="E869" s="172"/>
      <c r="F869" s="167" t="str">
        <f t="shared" si="88"/>
        <v>damage 25</v>
      </c>
      <c r="G869" s="167">
        <f t="shared" si="87"/>
        <v>0</v>
      </c>
      <c r="H869" s="167">
        <f t="shared" si="87"/>
        <v>0</v>
      </c>
      <c r="I869" s="167">
        <f t="shared" si="87"/>
        <v>0</v>
      </c>
      <c r="J869" s="175">
        <f t="shared" si="87"/>
        <v>0</v>
      </c>
    </row>
    <row r="870" spans="1:10">
      <c r="A870" s="38"/>
      <c r="B870" s="169"/>
      <c r="C870" s="167"/>
      <c r="D870" s="167"/>
      <c r="E870" s="172"/>
      <c r="F870" s="167" t="str">
        <f t="shared" si="88"/>
        <v>damage 26</v>
      </c>
      <c r="G870" s="167">
        <f t="shared" si="87"/>
        <v>0</v>
      </c>
      <c r="H870" s="167">
        <f t="shared" si="87"/>
        <v>0</v>
      </c>
      <c r="I870" s="167">
        <f t="shared" si="87"/>
        <v>0</v>
      </c>
      <c r="J870" s="175">
        <f t="shared" si="87"/>
        <v>0</v>
      </c>
    </row>
    <row r="871" spans="1:10">
      <c r="A871" s="38"/>
      <c r="B871" s="169"/>
      <c r="C871" s="167"/>
      <c r="D871" s="167"/>
      <c r="E871" s="172"/>
      <c r="F871" s="167" t="str">
        <f t="shared" si="88"/>
        <v>damage 27</v>
      </c>
      <c r="G871" s="167">
        <f t="shared" si="87"/>
        <v>0</v>
      </c>
      <c r="H871" s="167">
        <f t="shared" si="87"/>
        <v>0</v>
      </c>
      <c r="I871" s="167">
        <f t="shared" si="87"/>
        <v>0</v>
      </c>
      <c r="J871" s="175">
        <f t="shared" si="87"/>
        <v>0</v>
      </c>
    </row>
    <row r="872" spans="1:10">
      <c r="A872" s="38"/>
      <c r="B872" s="169"/>
      <c r="C872" s="167"/>
      <c r="D872" s="167"/>
      <c r="E872" s="172"/>
      <c r="F872" s="167" t="str">
        <f t="shared" si="88"/>
        <v>damage 28</v>
      </c>
      <c r="G872" s="167">
        <f t="shared" si="87"/>
        <v>0</v>
      </c>
      <c r="H872" s="167">
        <f t="shared" si="87"/>
        <v>0</v>
      </c>
      <c r="I872" s="167">
        <f t="shared" si="87"/>
        <v>0</v>
      </c>
      <c r="J872" s="175">
        <f t="shared" si="87"/>
        <v>0</v>
      </c>
    </row>
    <row r="873" spans="1:10">
      <c r="A873" s="38"/>
      <c r="B873" s="169"/>
      <c r="C873" s="167"/>
      <c r="D873" s="167"/>
      <c r="E873" s="172"/>
      <c r="F873" s="167" t="str">
        <f t="shared" si="88"/>
        <v>damage 29</v>
      </c>
      <c r="G873" s="167">
        <f t="shared" si="87"/>
        <v>0</v>
      </c>
      <c r="H873" s="167">
        <f t="shared" si="87"/>
        <v>0</v>
      </c>
      <c r="I873" s="167">
        <f t="shared" si="87"/>
        <v>0</v>
      </c>
      <c r="J873" s="175">
        <f t="shared" si="87"/>
        <v>0</v>
      </c>
    </row>
    <row r="874" spans="1:10">
      <c r="A874" s="38"/>
      <c r="B874" s="169"/>
      <c r="C874" s="167"/>
      <c r="D874" s="167"/>
      <c r="E874" s="172"/>
      <c r="F874" s="167"/>
      <c r="G874" s="171"/>
      <c r="H874" s="171"/>
      <c r="I874" s="171"/>
      <c r="J874" s="94"/>
    </row>
    <row r="875" spans="1:10">
      <c r="A875" s="38"/>
      <c r="B875" s="200" t="str">
        <f>C177</f>
        <v>Number/NameS3</v>
      </c>
      <c r="C875" s="201"/>
      <c r="D875" s="201"/>
      <c r="E875" s="172"/>
      <c r="F875" s="168" t="s">
        <v>112</v>
      </c>
      <c r="G875" s="171" t="str">
        <f t="shared" ref="G875:J877" si="89">G213</f>
        <v/>
      </c>
      <c r="H875" s="171" t="str">
        <f t="shared" si="89"/>
        <v/>
      </c>
      <c r="I875" s="171" t="str">
        <f t="shared" si="89"/>
        <v/>
      </c>
      <c r="J875" s="94" t="str">
        <f t="shared" si="89"/>
        <v/>
      </c>
    </row>
    <row r="876" spans="1:10">
      <c r="A876" s="38"/>
      <c r="B876" s="169"/>
      <c r="C876" s="167"/>
      <c r="D876" s="167"/>
      <c r="E876" s="172"/>
      <c r="F876" s="168" t="s">
        <v>113</v>
      </c>
      <c r="G876" s="171" t="str">
        <f t="shared" si="89"/>
        <v/>
      </c>
      <c r="H876" s="171" t="str">
        <f t="shared" si="89"/>
        <v/>
      </c>
      <c r="I876" s="171" t="str">
        <f t="shared" si="89"/>
        <v/>
      </c>
      <c r="J876" s="94" t="str">
        <f t="shared" si="89"/>
        <v/>
      </c>
    </row>
    <row r="877" spans="1:10">
      <c r="A877" s="38"/>
      <c r="B877" s="169"/>
      <c r="C877" s="167"/>
      <c r="D877" s="167"/>
      <c r="E877" s="172"/>
      <c r="F877" s="167" t="s">
        <v>116</v>
      </c>
      <c r="G877" s="171" t="str">
        <f t="shared" si="89"/>
        <v/>
      </c>
      <c r="H877" s="171" t="str">
        <f t="shared" si="89"/>
        <v/>
      </c>
      <c r="I877" s="171" t="str">
        <f t="shared" si="89"/>
        <v/>
      </c>
      <c r="J877" s="94" t="str">
        <f t="shared" si="89"/>
        <v/>
      </c>
    </row>
    <row r="878" spans="1:10">
      <c r="A878" s="38"/>
      <c r="B878" s="169"/>
      <c r="C878" s="167"/>
      <c r="D878" s="167"/>
      <c r="E878" s="172"/>
      <c r="F878" s="167" t="str">
        <f>C224</f>
        <v>injury 30</v>
      </c>
      <c r="G878" s="167">
        <f t="shared" ref="G878:J887" si="90">D224</f>
        <v>0</v>
      </c>
      <c r="H878" s="167">
        <f t="shared" si="90"/>
        <v>0</v>
      </c>
      <c r="I878" s="167">
        <f t="shared" si="90"/>
        <v>0</v>
      </c>
      <c r="J878" s="175">
        <f t="shared" si="90"/>
        <v>0</v>
      </c>
    </row>
    <row r="879" spans="1:10">
      <c r="A879" s="38"/>
      <c r="B879" s="169"/>
      <c r="C879" s="167"/>
      <c r="D879" s="167"/>
      <c r="E879" s="172"/>
      <c r="F879" s="167" t="str">
        <f t="shared" ref="F879:F887" si="91">C225</f>
        <v>injury 31</v>
      </c>
      <c r="G879" s="167">
        <f t="shared" si="90"/>
        <v>0</v>
      </c>
      <c r="H879" s="167">
        <f t="shared" si="90"/>
        <v>0</v>
      </c>
      <c r="I879" s="167">
        <f t="shared" si="90"/>
        <v>0</v>
      </c>
      <c r="J879" s="175">
        <f t="shared" si="90"/>
        <v>0</v>
      </c>
    </row>
    <row r="880" spans="1:10">
      <c r="A880" s="38"/>
      <c r="B880" s="169"/>
      <c r="C880" s="167"/>
      <c r="D880" s="167"/>
      <c r="E880" s="172"/>
      <c r="F880" s="167" t="str">
        <f t="shared" si="91"/>
        <v>injury 32</v>
      </c>
      <c r="G880" s="167">
        <f t="shared" si="90"/>
        <v>0</v>
      </c>
      <c r="H880" s="167">
        <f t="shared" si="90"/>
        <v>0</v>
      </c>
      <c r="I880" s="167">
        <f t="shared" si="90"/>
        <v>0</v>
      </c>
      <c r="J880" s="175">
        <f t="shared" si="90"/>
        <v>0</v>
      </c>
    </row>
    <row r="881" spans="1:10">
      <c r="A881" s="38"/>
      <c r="B881" s="169"/>
      <c r="C881" s="167"/>
      <c r="D881" s="167"/>
      <c r="E881" s="172"/>
      <c r="F881" s="167" t="str">
        <f t="shared" si="91"/>
        <v>injury 33</v>
      </c>
      <c r="G881" s="167">
        <f t="shared" si="90"/>
        <v>0</v>
      </c>
      <c r="H881" s="167">
        <f t="shared" si="90"/>
        <v>0</v>
      </c>
      <c r="I881" s="167">
        <f t="shared" si="90"/>
        <v>0</v>
      </c>
      <c r="J881" s="175">
        <f t="shared" si="90"/>
        <v>0</v>
      </c>
    </row>
    <row r="882" spans="1:10">
      <c r="A882" s="38"/>
      <c r="B882" s="169"/>
      <c r="C882" s="167"/>
      <c r="D882" s="167"/>
      <c r="E882" s="172"/>
      <c r="F882" s="167" t="str">
        <f t="shared" si="91"/>
        <v>injury 34</v>
      </c>
      <c r="G882" s="167">
        <f t="shared" si="90"/>
        <v>0</v>
      </c>
      <c r="H882" s="167">
        <f t="shared" si="90"/>
        <v>0</v>
      </c>
      <c r="I882" s="167">
        <f t="shared" si="90"/>
        <v>0</v>
      </c>
      <c r="J882" s="175">
        <f t="shared" si="90"/>
        <v>0</v>
      </c>
    </row>
    <row r="883" spans="1:10">
      <c r="A883" s="38"/>
      <c r="B883" s="169"/>
      <c r="C883" s="167"/>
      <c r="D883" s="167"/>
      <c r="E883" s="172"/>
      <c r="F883" s="167" t="str">
        <f t="shared" si="91"/>
        <v>injury 35</v>
      </c>
      <c r="G883" s="167">
        <f t="shared" si="90"/>
        <v>0</v>
      </c>
      <c r="H883" s="167">
        <f t="shared" si="90"/>
        <v>0</v>
      </c>
      <c r="I883" s="167">
        <f t="shared" si="90"/>
        <v>0</v>
      </c>
      <c r="J883" s="175">
        <f t="shared" si="90"/>
        <v>0</v>
      </c>
    </row>
    <row r="884" spans="1:10">
      <c r="A884" s="38"/>
      <c r="B884" s="169"/>
      <c r="C884" s="167"/>
      <c r="D884" s="167"/>
      <c r="E884" s="172"/>
      <c r="F884" s="167" t="str">
        <f t="shared" si="91"/>
        <v>injury 36</v>
      </c>
      <c r="G884" s="167">
        <f t="shared" si="90"/>
        <v>0</v>
      </c>
      <c r="H884" s="167">
        <f t="shared" si="90"/>
        <v>0</v>
      </c>
      <c r="I884" s="167">
        <f t="shared" si="90"/>
        <v>0</v>
      </c>
      <c r="J884" s="175">
        <f t="shared" si="90"/>
        <v>0</v>
      </c>
    </row>
    <row r="885" spans="1:10">
      <c r="A885" s="38"/>
      <c r="B885" s="169"/>
      <c r="C885" s="167"/>
      <c r="D885" s="167"/>
      <c r="E885" s="172"/>
      <c r="F885" s="167" t="str">
        <f t="shared" si="91"/>
        <v>injury 37</v>
      </c>
      <c r="G885" s="167">
        <f t="shared" si="90"/>
        <v>0</v>
      </c>
      <c r="H885" s="167">
        <f t="shared" si="90"/>
        <v>0</v>
      </c>
      <c r="I885" s="167">
        <f t="shared" si="90"/>
        <v>0</v>
      </c>
      <c r="J885" s="175">
        <f t="shared" si="90"/>
        <v>0</v>
      </c>
    </row>
    <row r="886" spans="1:10">
      <c r="A886" s="38"/>
      <c r="B886" s="169"/>
      <c r="C886" s="167"/>
      <c r="D886" s="167"/>
      <c r="E886" s="172"/>
      <c r="F886" s="167" t="str">
        <f t="shared" si="91"/>
        <v>injury 38</v>
      </c>
      <c r="G886" s="167">
        <f t="shared" si="90"/>
        <v>0</v>
      </c>
      <c r="H886" s="167">
        <f t="shared" si="90"/>
        <v>0</v>
      </c>
      <c r="I886" s="167">
        <f t="shared" si="90"/>
        <v>0</v>
      </c>
      <c r="J886" s="175">
        <f t="shared" si="90"/>
        <v>0</v>
      </c>
    </row>
    <row r="887" spans="1:10">
      <c r="A887" s="38"/>
      <c r="B887" s="169"/>
      <c r="C887" s="167"/>
      <c r="D887" s="167"/>
      <c r="E887" s="172"/>
      <c r="F887" s="167" t="str">
        <f t="shared" si="91"/>
        <v>injury 39</v>
      </c>
      <c r="G887" s="167">
        <f t="shared" si="90"/>
        <v>0</v>
      </c>
      <c r="H887" s="167">
        <f t="shared" si="90"/>
        <v>0</v>
      </c>
      <c r="I887" s="167">
        <f t="shared" si="90"/>
        <v>0</v>
      </c>
      <c r="J887" s="175">
        <f t="shared" si="90"/>
        <v>0</v>
      </c>
    </row>
    <row r="888" spans="1:10">
      <c r="A888" s="38"/>
      <c r="B888" s="169"/>
      <c r="C888" s="167"/>
      <c r="D888" s="167"/>
      <c r="E888" s="172"/>
      <c r="F888" s="167" t="str">
        <f>C241</f>
        <v>damage 30</v>
      </c>
      <c r="G888" s="167">
        <f t="shared" ref="G888:J897" si="92">D241</f>
        <v>0</v>
      </c>
      <c r="H888" s="167">
        <f t="shared" si="92"/>
        <v>0</v>
      </c>
      <c r="I888" s="167">
        <f t="shared" si="92"/>
        <v>0</v>
      </c>
      <c r="J888" s="175">
        <f t="shared" si="92"/>
        <v>0</v>
      </c>
    </row>
    <row r="889" spans="1:10">
      <c r="A889" s="38"/>
      <c r="B889" s="169"/>
      <c r="C889" s="167"/>
      <c r="D889" s="167"/>
      <c r="E889" s="172"/>
      <c r="F889" s="167" t="str">
        <f t="shared" ref="F889:F897" si="93">C242</f>
        <v>damage 31</v>
      </c>
      <c r="G889" s="167">
        <f t="shared" si="92"/>
        <v>0</v>
      </c>
      <c r="H889" s="167">
        <f t="shared" si="92"/>
        <v>0</v>
      </c>
      <c r="I889" s="167">
        <f t="shared" si="92"/>
        <v>0</v>
      </c>
      <c r="J889" s="175">
        <f t="shared" si="92"/>
        <v>0</v>
      </c>
    </row>
    <row r="890" spans="1:10">
      <c r="A890" s="38"/>
      <c r="B890" s="169"/>
      <c r="C890" s="167"/>
      <c r="D890" s="167"/>
      <c r="E890" s="172"/>
      <c r="F890" s="167" t="str">
        <f t="shared" si="93"/>
        <v>damage 32</v>
      </c>
      <c r="G890" s="167">
        <f t="shared" si="92"/>
        <v>0</v>
      </c>
      <c r="H890" s="167">
        <f t="shared" si="92"/>
        <v>0</v>
      </c>
      <c r="I890" s="167">
        <f t="shared" si="92"/>
        <v>0</v>
      </c>
      <c r="J890" s="175">
        <f t="shared" si="92"/>
        <v>0</v>
      </c>
    </row>
    <row r="891" spans="1:10">
      <c r="A891" s="38"/>
      <c r="B891" s="169"/>
      <c r="C891" s="167"/>
      <c r="D891" s="167"/>
      <c r="E891" s="172"/>
      <c r="F891" s="167" t="str">
        <f t="shared" si="93"/>
        <v>damage 33</v>
      </c>
      <c r="G891" s="167">
        <f t="shared" si="92"/>
        <v>0</v>
      </c>
      <c r="H891" s="167">
        <f t="shared" si="92"/>
        <v>0</v>
      </c>
      <c r="I891" s="167">
        <f t="shared" si="92"/>
        <v>0</v>
      </c>
      <c r="J891" s="175">
        <f t="shared" si="92"/>
        <v>0</v>
      </c>
    </row>
    <row r="892" spans="1:10">
      <c r="A892" s="38"/>
      <c r="B892" s="169"/>
      <c r="C892" s="167"/>
      <c r="D892" s="167"/>
      <c r="E892" s="172"/>
      <c r="F892" s="167" t="str">
        <f t="shared" si="93"/>
        <v>damage 34</v>
      </c>
      <c r="G892" s="167">
        <f t="shared" si="92"/>
        <v>0</v>
      </c>
      <c r="H892" s="167">
        <f t="shared" si="92"/>
        <v>0</v>
      </c>
      <c r="I892" s="167">
        <f t="shared" si="92"/>
        <v>0</v>
      </c>
      <c r="J892" s="175">
        <f t="shared" si="92"/>
        <v>0</v>
      </c>
    </row>
    <row r="893" spans="1:10">
      <c r="A893" s="38"/>
      <c r="B893" s="169"/>
      <c r="C893" s="167"/>
      <c r="D893" s="167"/>
      <c r="E893" s="172"/>
      <c r="F893" s="167" t="str">
        <f t="shared" si="93"/>
        <v>damage 35</v>
      </c>
      <c r="G893" s="167">
        <f t="shared" si="92"/>
        <v>0</v>
      </c>
      <c r="H893" s="167">
        <f t="shared" si="92"/>
        <v>0</v>
      </c>
      <c r="I893" s="167">
        <f t="shared" si="92"/>
        <v>0</v>
      </c>
      <c r="J893" s="175">
        <f t="shared" si="92"/>
        <v>0</v>
      </c>
    </row>
    <row r="894" spans="1:10">
      <c r="A894" s="38"/>
      <c r="B894" s="169"/>
      <c r="C894" s="167"/>
      <c r="D894" s="167"/>
      <c r="E894" s="172"/>
      <c r="F894" s="167" t="str">
        <f t="shared" si="93"/>
        <v>damage 36</v>
      </c>
      <c r="G894" s="167">
        <f t="shared" si="92"/>
        <v>0</v>
      </c>
      <c r="H894" s="167">
        <f t="shared" si="92"/>
        <v>0</v>
      </c>
      <c r="I894" s="167">
        <f t="shared" si="92"/>
        <v>0</v>
      </c>
      <c r="J894" s="175">
        <f t="shared" si="92"/>
        <v>0</v>
      </c>
    </row>
    <row r="895" spans="1:10">
      <c r="A895" s="38"/>
      <c r="B895" s="169"/>
      <c r="C895" s="167"/>
      <c r="D895" s="167"/>
      <c r="E895" s="172"/>
      <c r="F895" s="167" t="str">
        <f t="shared" si="93"/>
        <v>damage 37</v>
      </c>
      <c r="G895" s="167">
        <f t="shared" si="92"/>
        <v>0</v>
      </c>
      <c r="H895" s="167">
        <f t="shared" si="92"/>
        <v>0</v>
      </c>
      <c r="I895" s="167">
        <f t="shared" si="92"/>
        <v>0</v>
      </c>
      <c r="J895" s="175">
        <f t="shared" si="92"/>
        <v>0</v>
      </c>
    </row>
    <row r="896" spans="1:10">
      <c r="A896" s="38"/>
      <c r="B896" s="169"/>
      <c r="C896" s="167"/>
      <c r="D896" s="167"/>
      <c r="E896" s="172"/>
      <c r="F896" s="167" t="str">
        <f t="shared" si="93"/>
        <v>damage 38</v>
      </c>
      <c r="G896" s="167">
        <f t="shared" si="92"/>
        <v>0</v>
      </c>
      <c r="H896" s="167">
        <f t="shared" si="92"/>
        <v>0</v>
      </c>
      <c r="I896" s="167">
        <f t="shared" si="92"/>
        <v>0</v>
      </c>
      <c r="J896" s="175">
        <f t="shared" si="92"/>
        <v>0</v>
      </c>
    </row>
    <row r="897" spans="1:10">
      <c r="A897" s="38"/>
      <c r="B897" s="169"/>
      <c r="C897" s="167"/>
      <c r="D897" s="167"/>
      <c r="E897" s="172"/>
      <c r="F897" s="167" t="str">
        <f t="shared" si="93"/>
        <v>damage 39</v>
      </c>
      <c r="G897" s="167">
        <f t="shared" si="92"/>
        <v>0</v>
      </c>
      <c r="H897" s="167">
        <f t="shared" si="92"/>
        <v>0</v>
      </c>
      <c r="I897" s="167">
        <f t="shared" si="92"/>
        <v>0</v>
      </c>
      <c r="J897" s="175">
        <f t="shared" si="92"/>
        <v>0</v>
      </c>
    </row>
    <row r="898" spans="1:10">
      <c r="A898" s="38"/>
      <c r="B898" s="169"/>
      <c r="C898" s="167"/>
      <c r="D898" s="167"/>
      <c r="E898" s="172"/>
      <c r="F898" s="167"/>
      <c r="G898" s="171"/>
      <c r="H898" s="171"/>
      <c r="I898" s="171"/>
      <c r="J898" s="94"/>
    </row>
    <row r="899" spans="1:10">
      <c r="A899" s="38"/>
      <c r="B899" s="200" t="str">
        <f>C258</f>
        <v>Number/NameS4</v>
      </c>
      <c r="C899" s="201"/>
      <c r="D899" s="201"/>
      <c r="E899" s="172"/>
      <c r="F899" s="168" t="s">
        <v>112</v>
      </c>
      <c r="G899" s="100" t="str">
        <f t="shared" ref="G899:J901" si="94">G294</f>
        <v/>
      </c>
      <c r="H899" s="100" t="str">
        <f t="shared" si="94"/>
        <v/>
      </c>
      <c r="I899" s="100" t="str">
        <f t="shared" si="94"/>
        <v/>
      </c>
      <c r="J899" s="101" t="str">
        <f t="shared" si="94"/>
        <v/>
      </c>
    </row>
    <row r="900" spans="1:10">
      <c r="A900" s="38"/>
      <c r="B900" s="169"/>
      <c r="C900" s="167"/>
      <c r="D900" s="167"/>
      <c r="E900" s="172"/>
      <c r="F900" s="168" t="s">
        <v>113</v>
      </c>
      <c r="G900" s="100" t="str">
        <f t="shared" si="94"/>
        <v/>
      </c>
      <c r="H900" s="100" t="str">
        <f t="shared" si="94"/>
        <v/>
      </c>
      <c r="I900" s="100" t="str">
        <f t="shared" si="94"/>
        <v/>
      </c>
      <c r="J900" s="101" t="str">
        <f t="shared" si="94"/>
        <v/>
      </c>
    </row>
    <row r="901" spans="1:10">
      <c r="A901" s="38"/>
      <c r="B901" s="169"/>
      <c r="C901" s="167"/>
      <c r="D901" s="167"/>
      <c r="E901" s="172"/>
      <c r="F901" s="167" t="s">
        <v>116</v>
      </c>
      <c r="G901" s="100" t="str">
        <f t="shared" si="94"/>
        <v/>
      </c>
      <c r="H901" s="100" t="str">
        <f t="shared" si="94"/>
        <v/>
      </c>
      <c r="I901" s="100" t="str">
        <f t="shared" si="94"/>
        <v/>
      </c>
      <c r="J901" s="101" t="str">
        <f t="shared" si="94"/>
        <v/>
      </c>
    </row>
    <row r="902" spans="1:10">
      <c r="A902" s="38"/>
      <c r="B902" s="169"/>
      <c r="C902" s="167"/>
      <c r="D902" s="167"/>
      <c r="E902" s="172"/>
      <c r="F902" s="167" t="str">
        <f t="shared" ref="F902:F911" si="95">C305</f>
        <v>injury 40</v>
      </c>
      <c r="G902" s="167">
        <f t="shared" ref="G902:J911" si="96">D305</f>
        <v>0</v>
      </c>
      <c r="H902" s="167">
        <f t="shared" si="96"/>
        <v>0</v>
      </c>
      <c r="I902" s="167">
        <f t="shared" si="96"/>
        <v>0</v>
      </c>
      <c r="J902" s="175">
        <f t="shared" si="96"/>
        <v>0</v>
      </c>
    </row>
    <row r="903" spans="1:10">
      <c r="A903" s="38"/>
      <c r="B903" s="169"/>
      <c r="C903" s="167"/>
      <c r="D903" s="167"/>
      <c r="E903" s="172"/>
      <c r="F903" s="167" t="str">
        <f t="shared" si="95"/>
        <v>injury 41</v>
      </c>
      <c r="G903" s="167">
        <f t="shared" si="96"/>
        <v>0</v>
      </c>
      <c r="H903" s="167">
        <f t="shared" si="96"/>
        <v>0</v>
      </c>
      <c r="I903" s="167">
        <f t="shared" si="96"/>
        <v>0</v>
      </c>
      <c r="J903" s="175">
        <f t="shared" si="96"/>
        <v>0</v>
      </c>
    </row>
    <row r="904" spans="1:10">
      <c r="A904" s="38"/>
      <c r="B904" s="169"/>
      <c r="C904" s="167"/>
      <c r="D904" s="167"/>
      <c r="E904" s="172"/>
      <c r="F904" s="167" t="str">
        <f t="shared" si="95"/>
        <v>injury 42</v>
      </c>
      <c r="G904" s="167">
        <f t="shared" si="96"/>
        <v>0</v>
      </c>
      <c r="H904" s="167">
        <f t="shared" si="96"/>
        <v>0</v>
      </c>
      <c r="I904" s="167">
        <f t="shared" si="96"/>
        <v>0</v>
      </c>
      <c r="J904" s="175">
        <f t="shared" si="96"/>
        <v>0</v>
      </c>
    </row>
    <row r="905" spans="1:10">
      <c r="A905" s="38"/>
      <c r="B905" s="169"/>
      <c r="C905" s="167"/>
      <c r="D905" s="167"/>
      <c r="E905" s="172"/>
      <c r="F905" s="167" t="str">
        <f t="shared" si="95"/>
        <v>injury 43</v>
      </c>
      <c r="G905" s="167">
        <f t="shared" si="96"/>
        <v>0</v>
      </c>
      <c r="H905" s="167">
        <f t="shared" si="96"/>
        <v>0</v>
      </c>
      <c r="I905" s="167">
        <f t="shared" si="96"/>
        <v>0</v>
      </c>
      <c r="J905" s="175">
        <f t="shared" si="96"/>
        <v>0</v>
      </c>
    </row>
    <row r="906" spans="1:10">
      <c r="A906" s="38"/>
      <c r="B906" s="169"/>
      <c r="C906" s="167"/>
      <c r="D906" s="167"/>
      <c r="E906" s="172"/>
      <c r="F906" s="167" t="str">
        <f t="shared" si="95"/>
        <v>injury 44</v>
      </c>
      <c r="G906" s="167">
        <f t="shared" si="96"/>
        <v>0</v>
      </c>
      <c r="H906" s="167">
        <f t="shared" si="96"/>
        <v>0</v>
      </c>
      <c r="I906" s="167">
        <f t="shared" si="96"/>
        <v>0</v>
      </c>
      <c r="J906" s="175">
        <f t="shared" si="96"/>
        <v>0</v>
      </c>
    </row>
    <row r="907" spans="1:10">
      <c r="A907" s="38"/>
      <c r="B907" s="169"/>
      <c r="C907" s="167"/>
      <c r="D907" s="167"/>
      <c r="E907" s="172"/>
      <c r="F907" s="167" t="str">
        <f t="shared" si="95"/>
        <v>injury 45</v>
      </c>
      <c r="G907" s="167">
        <f t="shared" si="96"/>
        <v>0</v>
      </c>
      <c r="H907" s="167">
        <f t="shared" si="96"/>
        <v>0</v>
      </c>
      <c r="I907" s="167">
        <f t="shared" si="96"/>
        <v>0</v>
      </c>
      <c r="J907" s="175">
        <f t="shared" si="96"/>
        <v>0</v>
      </c>
    </row>
    <row r="908" spans="1:10">
      <c r="A908" s="38"/>
      <c r="B908" s="169"/>
      <c r="C908" s="167"/>
      <c r="D908" s="167"/>
      <c r="E908" s="172"/>
      <c r="F908" s="167" t="str">
        <f t="shared" si="95"/>
        <v>injury 46</v>
      </c>
      <c r="G908" s="167">
        <f t="shared" si="96"/>
        <v>0</v>
      </c>
      <c r="H908" s="167">
        <f t="shared" si="96"/>
        <v>0</v>
      </c>
      <c r="I908" s="167">
        <f t="shared" si="96"/>
        <v>0</v>
      </c>
      <c r="J908" s="175">
        <f t="shared" si="96"/>
        <v>0</v>
      </c>
    </row>
    <row r="909" spans="1:10">
      <c r="A909" s="38"/>
      <c r="B909" s="169"/>
      <c r="C909" s="167"/>
      <c r="D909" s="167"/>
      <c r="E909" s="172"/>
      <c r="F909" s="167" t="str">
        <f t="shared" si="95"/>
        <v>injury 47</v>
      </c>
      <c r="G909" s="167">
        <f t="shared" si="96"/>
        <v>0</v>
      </c>
      <c r="H909" s="167">
        <f t="shared" si="96"/>
        <v>0</v>
      </c>
      <c r="I909" s="167">
        <f t="shared" si="96"/>
        <v>0</v>
      </c>
      <c r="J909" s="175">
        <f t="shared" si="96"/>
        <v>0</v>
      </c>
    </row>
    <row r="910" spans="1:10">
      <c r="A910" s="38"/>
      <c r="B910" s="169"/>
      <c r="C910" s="167"/>
      <c r="D910" s="167"/>
      <c r="E910" s="172"/>
      <c r="F910" s="167" t="str">
        <f t="shared" si="95"/>
        <v>injury 48</v>
      </c>
      <c r="G910" s="167">
        <f t="shared" si="96"/>
        <v>0</v>
      </c>
      <c r="H910" s="167">
        <f t="shared" si="96"/>
        <v>0</v>
      </c>
      <c r="I910" s="167">
        <f t="shared" si="96"/>
        <v>0</v>
      </c>
      <c r="J910" s="175">
        <f t="shared" si="96"/>
        <v>0</v>
      </c>
    </row>
    <row r="911" spans="1:10">
      <c r="A911" s="38"/>
      <c r="B911" s="169"/>
      <c r="C911" s="167"/>
      <c r="D911" s="167"/>
      <c r="E911" s="172"/>
      <c r="F911" s="167" t="str">
        <f t="shared" si="95"/>
        <v>injury 49</v>
      </c>
      <c r="G911" s="167">
        <f t="shared" si="96"/>
        <v>0</v>
      </c>
      <c r="H911" s="167">
        <f t="shared" si="96"/>
        <v>0</v>
      </c>
      <c r="I911" s="167">
        <f t="shared" si="96"/>
        <v>0</v>
      </c>
      <c r="J911" s="175">
        <f t="shared" si="96"/>
        <v>0</v>
      </c>
    </row>
    <row r="912" spans="1:10">
      <c r="A912" s="38"/>
      <c r="B912" s="169"/>
      <c r="C912" s="167"/>
      <c r="D912" s="167"/>
      <c r="E912" s="172"/>
      <c r="F912" s="167" t="str">
        <f>C322</f>
        <v>damage 40</v>
      </c>
      <c r="G912" s="167">
        <f t="shared" ref="G912:J921" si="97">D322</f>
        <v>0</v>
      </c>
      <c r="H912" s="167">
        <f t="shared" si="97"/>
        <v>0</v>
      </c>
      <c r="I912" s="167">
        <f t="shared" si="97"/>
        <v>0</v>
      </c>
      <c r="J912" s="175">
        <f t="shared" si="97"/>
        <v>0</v>
      </c>
    </row>
    <row r="913" spans="1:10">
      <c r="A913" s="38"/>
      <c r="B913" s="169"/>
      <c r="C913" s="167"/>
      <c r="D913" s="167"/>
      <c r="E913" s="172"/>
      <c r="F913" s="167" t="str">
        <f t="shared" ref="F913:F921" si="98">C323</f>
        <v>damage 41</v>
      </c>
      <c r="G913" s="167">
        <f t="shared" si="97"/>
        <v>0</v>
      </c>
      <c r="H913" s="167">
        <f t="shared" si="97"/>
        <v>0</v>
      </c>
      <c r="I913" s="167">
        <f t="shared" si="97"/>
        <v>0</v>
      </c>
      <c r="J913" s="175">
        <f t="shared" si="97"/>
        <v>0</v>
      </c>
    </row>
    <row r="914" spans="1:10">
      <c r="A914" s="38"/>
      <c r="B914" s="169"/>
      <c r="C914" s="167"/>
      <c r="D914" s="167"/>
      <c r="E914" s="172"/>
      <c r="F914" s="167" t="str">
        <f t="shared" si="98"/>
        <v>damage 42</v>
      </c>
      <c r="G914" s="167">
        <f t="shared" si="97"/>
        <v>0</v>
      </c>
      <c r="H914" s="167">
        <f t="shared" si="97"/>
        <v>0</v>
      </c>
      <c r="I914" s="167">
        <f t="shared" si="97"/>
        <v>0</v>
      </c>
      <c r="J914" s="175">
        <f t="shared" si="97"/>
        <v>0</v>
      </c>
    </row>
    <row r="915" spans="1:10">
      <c r="A915" s="38"/>
      <c r="B915" s="169"/>
      <c r="C915" s="167"/>
      <c r="D915" s="167"/>
      <c r="E915" s="172"/>
      <c r="F915" s="167" t="str">
        <f t="shared" si="98"/>
        <v>damage 43</v>
      </c>
      <c r="G915" s="167">
        <f t="shared" si="97"/>
        <v>0</v>
      </c>
      <c r="H915" s="167">
        <f t="shared" si="97"/>
        <v>0</v>
      </c>
      <c r="I915" s="167">
        <f t="shared" si="97"/>
        <v>0</v>
      </c>
      <c r="J915" s="175">
        <f t="shared" si="97"/>
        <v>0</v>
      </c>
    </row>
    <row r="916" spans="1:10">
      <c r="A916" s="38"/>
      <c r="B916" s="169"/>
      <c r="C916" s="167"/>
      <c r="D916" s="167"/>
      <c r="E916" s="172"/>
      <c r="F916" s="167" t="str">
        <f t="shared" si="98"/>
        <v>damage 44</v>
      </c>
      <c r="G916" s="167">
        <f t="shared" si="97"/>
        <v>0</v>
      </c>
      <c r="H916" s="167">
        <f t="shared" si="97"/>
        <v>0</v>
      </c>
      <c r="I916" s="167">
        <f t="shared" si="97"/>
        <v>0</v>
      </c>
      <c r="J916" s="175">
        <f t="shared" si="97"/>
        <v>0</v>
      </c>
    </row>
    <row r="917" spans="1:10">
      <c r="A917" s="38"/>
      <c r="B917" s="169"/>
      <c r="C917" s="167"/>
      <c r="D917" s="167"/>
      <c r="E917" s="172"/>
      <c r="F917" s="167" t="str">
        <f t="shared" si="98"/>
        <v>damage 45</v>
      </c>
      <c r="G917" s="167">
        <f t="shared" si="97"/>
        <v>0</v>
      </c>
      <c r="H917" s="167">
        <f t="shared" si="97"/>
        <v>0</v>
      </c>
      <c r="I917" s="167">
        <f t="shared" si="97"/>
        <v>0</v>
      </c>
      <c r="J917" s="175">
        <f t="shared" si="97"/>
        <v>0</v>
      </c>
    </row>
    <row r="918" spans="1:10">
      <c r="A918" s="38"/>
      <c r="B918" s="169"/>
      <c r="C918" s="167"/>
      <c r="D918" s="167"/>
      <c r="E918" s="172"/>
      <c r="F918" s="167" t="str">
        <f t="shared" si="98"/>
        <v>damage 46</v>
      </c>
      <c r="G918" s="167">
        <f t="shared" si="97"/>
        <v>0</v>
      </c>
      <c r="H918" s="167">
        <f t="shared" si="97"/>
        <v>0</v>
      </c>
      <c r="I918" s="167">
        <f t="shared" si="97"/>
        <v>0</v>
      </c>
      <c r="J918" s="175">
        <f t="shared" si="97"/>
        <v>0</v>
      </c>
    </row>
    <row r="919" spans="1:10">
      <c r="A919" s="38"/>
      <c r="B919" s="169"/>
      <c r="C919" s="167"/>
      <c r="D919" s="167"/>
      <c r="E919" s="172"/>
      <c r="F919" s="167" t="str">
        <f t="shared" si="98"/>
        <v>damage 47</v>
      </c>
      <c r="G919" s="167">
        <f t="shared" si="97"/>
        <v>0</v>
      </c>
      <c r="H919" s="167">
        <f t="shared" si="97"/>
        <v>0</v>
      </c>
      <c r="I919" s="167">
        <f t="shared" si="97"/>
        <v>0</v>
      </c>
      <c r="J919" s="175">
        <f t="shared" si="97"/>
        <v>0</v>
      </c>
    </row>
    <row r="920" spans="1:10">
      <c r="A920" s="38"/>
      <c r="B920" s="169"/>
      <c r="C920" s="167"/>
      <c r="D920" s="167"/>
      <c r="E920" s="172"/>
      <c r="F920" s="167" t="str">
        <f t="shared" si="98"/>
        <v>damage 48</v>
      </c>
      <c r="G920" s="167">
        <f t="shared" si="97"/>
        <v>0</v>
      </c>
      <c r="H920" s="167">
        <f t="shared" si="97"/>
        <v>0</v>
      </c>
      <c r="I920" s="167">
        <f t="shared" si="97"/>
        <v>0</v>
      </c>
      <c r="J920" s="175">
        <f t="shared" si="97"/>
        <v>0</v>
      </c>
    </row>
    <row r="921" spans="1:10">
      <c r="A921" s="38"/>
      <c r="B921" s="169"/>
      <c r="C921" s="167"/>
      <c r="D921" s="167"/>
      <c r="E921" s="172"/>
      <c r="F921" s="167" t="str">
        <f t="shared" si="98"/>
        <v>damage 49</v>
      </c>
      <c r="G921" s="167">
        <f t="shared" si="97"/>
        <v>0</v>
      </c>
      <c r="H921" s="167">
        <f t="shared" si="97"/>
        <v>0</v>
      </c>
      <c r="I921" s="167">
        <f t="shared" si="97"/>
        <v>0</v>
      </c>
      <c r="J921" s="175">
        <f t="shared" si="97"/>
        <v>0</v>
      </c>
    </row>
    <row r="922" spans="1:10">
      <c r="A922" s="38"/>
      <c r="B922" s="169"/>
      <c r="C922" s="167"/>
      <c r="D922" s="167"/>
      <c r="E922" s="172"/>
      <c r="F922" s="167"/>
      <c r="G922" s="100"/>
      <c r="H922" s="100"/>
      <c r="I922" s="100"/>
      <c r="J922" s="101"/>
    </row>
    <row r="923" spans="1:10">
      <c r="A923" s="38"/>
      <c r="B923" s="200" t="str">
        <f>C339</f>
        <v>Number/NameS5</v>
      </c>
      <c r="C923" s="201"/>
      <c r="D923" s="201"/>
      <c r="E923" s="172"/>
      <c r="F923" s="168" t="s">
        <v>112</v>
      </c>
      <c r="G923" s="100" t="str">
        <f t="shared" ref="G923:J925" si="99">G375</f>
        <v/>
      </c>
      <c r="H923" s="100" t="str">
        <f t="shared" si="99"/>
        <v/>
      </c>
      <c r="I923" s="100" t="str">
        <f t="shared" si="99"/>
        <v/>
      </c>
      <c r="J923" s="101" t="str">
        <f t="shared" si="99"/>
        <v/>
      </c>
    </row>
    <row r="924" spans="1:10">
      <c r="A924" s="38"/>
      <c r="B924" s="169"/>
      <c r="C924" s="167"/>
      <c r="D924" s="167"/>
      <c r="E924" s="172"/>
      <c r="F924" s="168" t="s">
        <v>113</v>
      </c>
      <c r="G924" s="100" t="str">
        <f t="shared" si="99"/>
        <v/>
      </c>
      <c r="H924" s="100" t="str">
        <f t="shared" si="99"/>
        <v/>
      </c>
      <c r="I924" s="100" t="str">
        <f t="shared" si="99"/>
        <v/>
      </c>
      <c r="J924" s="101" t="str">
        <f t="shared" si="99"/>
        <v/>
      </c>
    </row>
    <row r="925" spans="1:10">
      <c r="A925" s="38"/>
      <c r="B925" s="169"/>
      <c r="C925" s="167"/>
      <c r="D925" s="167"/>
      <c r="E925" s="172"/>
      <c r="F925" s="167" t="s">
        <v>116</v>
      </c>
      <c r="G925" s="100" t="str">
        <f t="shared" si="99"/>
        <v/>
      </c>
      <c r="H925" s="100" t="str">
        <f t="shared" si="99"/>
        <v/>
      </c>
      <c r="I925" s="100" t="str">
        <f t="shared" si="99"/>
        <v/>
      </c>
      <c r="J925" s="101" t="str">
        <f t="shared" si="99"/>
        <v/>
      </c>
    </row>
    <row r="926" spans="1:10">
      <c r="A926" s="38"/>
      <c r="B926" s="169"/>
      <c r="C926" s="167"/>
      <c r="D926" s="167"/>
      <c r="E926" s="172"/>
      <c r="F926" s="167" t="str">
        <f t="shared" ref="F926:F935" si="100">C386</f>
        <v>injury 50</v>
      </c>
      <c r="G926" s="167">
        <f t="shared" ref="G926:J935" si="101">D386</f>
        <v>0</v>
      </c>
      <c r="H926" s="167">
        <f t="shared" si="101"/>
        <v>0</v>
      </c>
      <c r="I926" s="167">
        <f t="shared" si="101"/>
        <v>0</v>
      </c>
      <c r="J926" s="175">
        <f t="shared" si="101"/>
        <v>0</v>
      </c>
    </row>
    <row r="927" spans="1:10">
      <c r="A927" s="38"/>
      <c r="B927" s="169"/>
      <c r="C927" s="167"/>
      <c r="D927" s="167"/>
      <c r="E927" s="172"/>
      <c r="F927" s="167" t="str">
        <f t="shared" si="100"/>
        <v>injury 51</v>
      </c>
      <c r="G927" s="167">
        <f t="shared" si="101"/>
        <v>0</v>
      </c>
      <c r="H927" s="167">
        <f t="shared" si="101"/>
        <v>0</v>
      </c>
      <c r="I927" s="167">
        <f t="shared" si="101"/>
        <v>0</v>
      </c>
      <c r="J927" s="175">
        <f t="shared" si="101"/>
        <v>0</v>
      </c>
    </row>
    <row r="928" spans="1:10">
      <c r="A928" s="38"/>
      <c r="B928" s="169"/>
      <c r="C928" s="167"/>
      <c r="D928" s="167"/>
      <c r="E928" s="172"/>
      <c r="F928" s="167" t="str">
        <f t="shared" si="100"/>
        <v>injury 52</v>
      </c>
      <c r="G928" s="167">
        <f t="shared" si="101"/>
        <v>0</v>
      </c>
      <c r="H928" s="167">
        <f t="shared" si="101"/>
        <v>0</v>
      </c>
      <c r="I928" s="167">
        <f t="shared" si="101"/>
        <v>0</v>
      </c>
      <c r="J928" s="175">
        <f t="shared" si="101"/>
        <v>0</v>
      </c>
    </row>
    <row r="929" spans="1:10">
      <c r="A929" s="38"/>
      <c r="B929" s="169"/>
      <c r="C929" s="167"/>
      <c r="D929" s="167"/>
      <c r="E929" s="172"/>
      <c r="F929" s="167" t="str">
        <f t="shared" si="100"/>
        <v>injury 53</v>
      </c>
      <c r="G929" s="167">
        <f t="shared" si="101"/>
        <v>0</v>
      </c>
      <c r="H929" s="167">
        <f t="shared" si="101"/>
        <v>0</v>
      </c>
      <c r="I929" s="167">
        <f t="shared" si="101"/>
        <v>0</v>
      </c>
      <c r="J929" s="175">
        <f t="shared" si="101"/>
        <v>0</v>
      </c>
    </row>
    <row r="930" spans="1:10">
      <c r="A930" s="38"/>
      <c r="B930" s="169"/>
      <c r="C930" s="167"/>
      <c r="D930" s="167"/>
      <c r="E930" s="172"/>
      <c r="F930" s="167" t="str">
        <f t="shared" si="100"/>
        <v>injury 54</v>
      </c>
      <c r="G930" s="167">
        <f t="shared" si="101"/>
        <v>0</v>
      </c>
      <c r="H930" s="167">
        <f t="shared" si="101"/>
        <v>0</v>
      </c>
      <c r="I930" s="167">
        <f t="shared" si="101"/>
        <v>0</v>
      </c>
      <c r="J930" s="175">
        <f t="shared" si="101"/>
        <v>0</v>
      </c>
    </row>
    <row r="931" spans="1:10">
      <c r="A931" s="38"/>
      <c r="B931" s="169"/>
      <c r="C931" s="167"/>
      <c r="D931" s="167"/>
      <c r="E931" s="172"/>
      <c r="F931" s="167" t="str">
        <f t="shared" si="100"/>
        <v>injury 55</v>
      </c>
      <c r="G931" s="167">
        <f t="shared" si="101"/>
        <v>0</v>
      </c>
      <c r="H931" s="167">
        <f t="shared" si="101"/>
        <v>0</v>
      </c>
      <c r="I931" s="167">
        <f t="shared" si="101"/>
        <v>0</v>
      </c>
      <c r="J931" s="175">
        <f t="shared" si="101"/>
        <v>0</v>
      </c>
    </row>
    <row r="932" spans="1:10">
      <c r="A932" s="38"/>
      <c r="B932" s="169"/>
      <c r="C932" s="167"/>
      <c r="D932" s="167"/>
      <c r="E932" s="172"/>
      <c r="F932" s="167" t="str">
        <f t="shared" si="100"/>
        <v>injury 56</v>
      </c>
      <c r="G932" s="167">
        <f t="shared" si="101"/>
        <v>0</v>
      </c>
      <c r="H932" s="167">
        <f t="shared" si="101"/>
        <v>0</v>
      </c>
      <c r="I932" s="167">
        <f t="shared" si="101"/>
        <v>0</v>
      </c>
      <c r="J932" s="175">
        <f t="shared" si="101"/>
        <v>0</v>
      </c>
    </row>
    <row r="933" spans="1:10">
      <c r="A933" s="38"/>
      <c r="B933" s="169"/>
      <c r="C933" s="167"/>
      <c r="D933" s="167"/>
      <c r="E933" s="172"/>
      <c r="F933" s="167" t="str">
        <f t="shared" si="100"/>
        <v>injury 57</v>
      </c>
      <c r="G933" s="167">
        <f t="shared" si="101"/>
        <v>0</v>
      </c>
      <c r="H933" s="167">
        <f t="shared" si="101"/>
        <v>0</v>
      </c>
      <c r="I933" s="167">
        <f t="shared" si="101"/>
        <v>0</v>
      </c>
      <c r="J933" s="175">
        <f t="shared" si="101"/>
        <v>0</v>
      </c>
    </row>
    <row r="934" spans="1:10">
      <c r="A934" s="38"/>
      <c r="B934" s="169"/>
      <c r="C934" s="167"/>
      <c r="D934" s="167"/>
      <c r="E934" s="172"/>
      <c r="F934" s="167" t="str">
        <f t="shared" si="100"/>
        <v>injury 58</v>
      </c>
      <c r="G934" s="167">
        <f t="shared" si="101"/>
        <v>0</v>
      </c>
      <c r="H934" s="167">
        <f t="shared" si="101"/>
        <v>0</v>
      </c>
      <c r="I934" s="167">
        <f t="shared" si="101"/>
        <v>0</v>
      </c>
      <c r="J934" s="175">
        <f t="shared" si="101"/>
        <v>0</v>
      </c>
    </row>
    <row r="935" spans="1:10">
      <c r="A935" s="38"/>
      <c r="B935" s="169"/>
      <c r="C935" s="167"/>
      <c r="D935" s="167"/>
      <c r="E935" s="172"/>
      <c r="F935" s="167" t="str">
        <f t="shared" si="100"/>
        <v>injury 59</v>
      </c>
      <c r="G935" s="167">
        <f t="shared" si="101"/>
        <v>0</v>
      </c>
      <c r="H935" s="167">
        <f t="shared" si="101"/>
        <v>0</v>
      </c>
      <c r="I935" s="167">
        <f t="shared" si="101"/>
        <v>0</v>
      </c>
      <c r="J935" s="175">
        <f t="shared" si="101"/>
        <v>0</v>
      </c>
    </row>
    <row r="936" spans="1:10">
      <c r="A936" s="38"/>
      <c r="B936" s="169"/>
      <c r="C936" s="167"/>
      <c r="D936" s="167"/>
      <c r="E936" s="172"/>
      <c r="F936" s="167" t="str">
        <f t="shared" ref="F936:F945" si="102">C403</f>
        <v>damage 50</v>
      </c>
      <c r="G936" s="167">
        <f t="shared" ref="G936:J945" si="103">D403</f>
        <v>0</v>
      </c>
      <c r="H936" s="167">
        <f t="shared" si="103"/>
        <v>0</v>
      </c>
      <c r="I936" s="167">
        <f t="shared" si="103"/>
        <v>0</v>
      </c>
      <c r="J936" s="175">
        <f t="shared" si="103"/>
        <v>0</v>
      </c>
    </row>
    <row r="937" spans="1:10">
      <c r="A937" s="38"/>
      <c r="B937" s="169"/>
      <c r="C937" s="167"/>
      <c r="D937" s="167"/>
      <c r="E937" s="172"/>
      <c r="F937" s="167" t="str">
        <f t="shared" si="102"/>
        <v>damage 51</v>
      </c>
      <c r="G937" s="167">
        <f t="shared" si="103"/>
        <v>0</v>
      </c>
      <c r="H937" s="167">
        <f t="shared" si="103"/>
        <v>0</v>
      </c>
      <c r="I937" s="167">
        <f t="shared" si="103"/>
        <v>0</v>
      </c>
      <c r="J937" s="175">
        <f t="shared" si="103"/>
        <v>0</v>
      </c>
    </row>
    <row r="938" spans="1:10">
      <c r="A938" s="38"/>
      <c r="B938" s="169"/>
      <c r="C938" s="167"/>
      <c r="D938" s="167"/>
      <c r="E938" s="172"/>
      <c r="F938" s="167" t="str">
        <f t="shared" si="102"/>
        <v>damage 52</v>
      </c>
      <c r="G938" s="167">
        <f t="shared" si="103"/>
        <v>0</v>
      </c>
      <c r="H938" s="167">
        <f t="shared" si="103"/>
        <v>0</v>
      </c>
      <c r="I938" s="167">
        <f t="shared" si="103"/>
        <v>0</v>
      </c>
      <c r="J938" s="175">
        <f t="shared" si="103"/>
        <v>0</v>
      </c>
    </row>
    <row r="939" spans="1:10">
      <c r="A939" s="38"/>
      <c r="B939" s="169"/>
      <c r="C939" s="167"/>
      <c r="D939" s="167"/>
      <c r="E939" s="172"/>
      <c r="F939" s="167" t="str">
        <f t="shared" si="102"/>
        <v>damage 53</v>
      </c>
      <c r="G939" s="167">
        <f t="shared" si="103"/>
        <v>0</v>
      </c>
      <c r="H939" s="167">
        <f t="shared" si="103"/>
        <v>0</v>
      </c>
      <c r="I939" s="167">
        <f t="shared" si="103"/>
        <v>0</v>
      </c>
      <c r="J939" s="175">
        <f t="shared" si="103"/>
        <v>0</v>
      </c>
    </row>
    <row r="940" spans="1:10">
      <c r="A940" s="38"/>
      <c r="B940" s="169"/>
      <c r="C940" s="167"/>
      <c r="D940" s="167"/>
      <c r="E940" s="172"/>
      <c r="F940" s="167" t="str">
        <f t="shared" si="102"/>
        <v>damage 54</v>
      </c>
      <c r="G940" s="167">
        <f t="shared" si="103"/>
        <v>0</v>
      </c>
      <c r="H940" s="167">
        <f t="shared" si="103"/>
        <v>0</v>
      </c>
      <c r="I940" s="167">
        <f t="shared" si="103"/>
        <v>0</v>
      </c>
      <c r="J940" s="175">
        <f t="shared" si="103"/>
        <v>0</v>
      </c>
    </row>
    <row r="941" spans="1:10">
      <c r="A941" s="38"/>
      <c r="B941" s="169"/>
      <c r="C941" s="167"/>
      <c r="D941" s="167"/>
      <c r="E941" s="172"/>
      <c r="F941" s="167" t="str">
        <f t="shared" si="102"/>
        <v>damage 55</v>
      </c>
      <c r="G941" s="167">
        <f t="shared" si="103"/>
        <v>0</v>
      </c>
      <c r="H941" s="167">
        <f t="shared" si="103"/>
        <v>0</v>
      </c>
      <c r="I941" s="167">
        <f t="shared" si="103"/>
        <v>0</v>
      </c>
      <c r="J941" s="175">
        <f t="shared" si="103"/>
        <v>0</v>
      </c>
    </row>
    <row r="942" spans="1:10">
      <c r="A942" s="38"/>
      <c r="B942" s="169"/>
      <c r="C942" s="167"/>
      <c r="D942" s="167"/>
      <c r="E942" s="172"/>
      <c r="F942" s="167" t="str">
        <f t="shared" si="102"/>
        <v>damage 56</v>
      </c>
      <c r="G942" s="167">
        <f t="shared" si="103"/>
        <v>0</v>
      </c>
      <c r="H942" s="167">
        <f t="shared" si="103"/>
        <v>0</v>
      </c>
      <c r="I942" s="167">
        <f t="shared" si="103"/>
        <v>0</v>
      </c>
      <c r="J942" s="175">
        <f t="shared" si="103"/>
        <v>0</v>
      </c>
    </row>
    <row r="943" spans="1:10">
      <c r="A943" s="38"/>
      <c r="B943" s="169"/>
      <c r="C943" s="167"/>
      <c r="D943" s="167"/>
      <c r="E943" s="172"/>
      <c r="F943" s="167" t="str">
        <f t="shared" si="102"/>
        <v>damage 57</v>
      </c>
      <c r="G943" s="167">
        <f t="shared" si="103"/>
        <v>0</v>
      </c>
      <c r="H943" s="167">
        <f t="shared" si="103"/>
        <v>0</v>
      </c>
      <c r="I943" s="167">
        <f t="shared" si="103"/>
        <v>0</v>
      </c>
      <c r="J943" s="175">
        <f t="shared" si="103"/>
        <v>0</v>
      </c>
    </row>
    <row r="944" spans="1:10">
      <c r="A944" s="38"/>
      <c r="B944" s="169"/>
      <c r="C944" s="167"/>
      <c r="D944" s="167"/>
      <c r="E944" s="172"/>
      <c r="F944" s="167" t="str">
        <f t="shared" si="102"/>
        <v>damage 58</v>
      </c>
      <c r="G944" s="167">
        <f t="shared" si="103"/>
        <v>0</v>
      </c>
      <c r="H944" s="167">
        <f t="shared" si="103"/>
        <v>0</v>
      </c>
      <c r="I944" s="167">
        <f t="shared" si="103"/>
        <v>0</v>
      </c>
      <c r="J944" s="175">
        <f t="shared" si="103"/>
        <v>0</v>
      </c>
    </row>
    <row r="945" spans="1:10">
      <c r="A945" s="38"/>
      <c r="B945" s="169"/>
      <c r="C945" s="167"/>
      <c r="D945" s="167"/>
      <c r="E945" s="172"/>
      <c r="F945" s="167" t="str">
        <f t="shared" si="102"/>
        <v>damage 59</v>
      </c>
      <c r="G945" s="167">
        <f t="shared" si="103"/>
        <v>0</v>
      </c>
      <c r="H945" s="167">
        <f t="shared" si="103"/>
        <v>0</v>
      </c>
      <c r="I945" s="167">
        <f t="shared" si="103"/>
        <v>0</v>
      </c>
      <c r="J945" s="175">
        <f t="shared" si="103"/>
        <v>0</v>
      </c>
    </row>
    <row r="946" spans="1:10">
      <c r="A946" s="38"/>
      <c r="B946" s="169"/>
      <c r="C946" s="167"/>
      <c r="D946" s="167"/>
      <c r="E946" s="172"/>
      <c r="F946" s="167"/>
      <c r="G946" s="100"/>
      <c r="H946" s="100"/>
      <c r="I946" s="100"/>
      <c r="J946" s="101"/>
    </row>
    <row r="947" spans="1:10">
      <c r="A947" s="38"/>
      <c r="B947" s="200" t="str">
        <f>C420</f>
        <v>Number/NameS6</v>
      </c>
      <c r="C947" s="201"/>
      <c r="D947" s="201"/>
      <c r="E947" s="172"/>
      <c r="F947" s="168" t="s">
        <v>112</v>
      </c>
      <c r="G947" s="171" t="str">
        <f t="shared" ref="G947:J949" si="104">G456</f>
        <v/>
      </c>
      <c r="H947" s="171" t="str">
        <f t="shared" si="104"/>
        <v/>
      </c>
      <c r="I947" s="171" t="str">
        <f t="shared" si="104"/>
        <v/>
      </c>
      <c r="J947" s="94" t="str">
        <f t="shared" si="104"/>
        <v/>
      </c>
    </row>
    <row r="948" spans="1:10">
      <c r="A948" s="38"/>
      <c r="B948" s="169"/>
      <c r="C948" s="167"/>
      <c r="D948" s="167"/>
      <c r="E948" s="172"/>
      <c r="F948" s="168" t="s">
        <v>113</v>
      </c>
      <c r="G948" s="171" t="str">
        <f t="shared" si="104"/>
        <v/>
      </c>
      <c r="H948" s="171" t="str">
        <f t="shared" si="104"/>
        <v/>
      </c>
      <c r="I948" s="171" t="str">
        <f t="shared" si="104"/>
        <v/>
      </c>
      <c r="J948" s="94" t="str">
        <f t="shared" si="104"/>
        <v/>
      </c>
    </row>
    <row r="949" spans="1:10">
      <c r="A949" s="38"/>
      <c r="B949" s="169"/>
      <c r="C949" s="167"/>
      <c r="D949" s="167"/>
      <c r="E949" s="172"/>
      <c r="F949" s="167" t="s">
        <v>116</v>
      </c>
      <c r="G949" s="171" t="str">
        <f t="shared" si="104"/>
        <v/>
      </c>
      <c r="H949" s="171" t="str">
        <f t="shared" si="104"/>
        <v/>
      </c>
      <c r="I949" s="171" t="str">
        <f t="shared" si="104"/>
        <v/>
      </c>
      <c r="J949" s="94" t="str">
        <f t="shared" si="104"/>
        <v/>
      </c>
    </row>
    <row r="950" spans="1:10">
      <c r="A950" s="38"/>
      <c r="B950" s="169"/>
      <c r="C950" s="167"/>
      <c r="D950" s="167"/>
      <c r="E950" s="172"/>
      <c r="F950" s="167" t="str">
        <f>C467</f>
        <v>injury 60</v>
      </c>
      <c r="G950" s="167">
        <f t="shared" ref="G950:J959" si="105">D467</f>
        <v>0</v>
      </c>
      <c r="H950" s="167">
        <f t="shared" si="105"/>
        <v>0</v>
      </c>
      <c r="I950" s="167">
        <f t="shared" si="105"/>
        <v>0</v>
      </c>
      <c r="J950" s="175">
        <f t="shared" si="105"/>
        <v>0</v>
      </c>
    </row>
    <row r="951" spans="1:10">
      <c r="A951" s="38"/>
      <c r="B951" s="169"/>
      <c r="C951" s="167"/>
      <c r="D951" s="167"/>
      <c r="E951" s="172"/>
      <c r="F951" s="167" t="str">
        <f t="shared" ref="F951:F959" si="106">C468</f>
        <v>injury 61</v>
      </c>
      <c r="G951" s="167">
        <f t="shared" si="105"/>
        <v>0</v>
      </c>
      <c r="H951" s="167">
        <f t="shared" si="105"/>
        <v>0</v>
      </c>
      <c r="I951" s="167">
        <f t="shared" si="105"/>
        <v>0</v>
      </c>
      <c r="J951" s="175">
        <f t="shared" si="105"/>
        <v>0</v>
      </c>
    </row>
    <row r="952" spans="1:10">
      <c r="A952" s="38"/>
      <c r="B952" s="169"/>
      <c r="C952" s="167"/>
      <c r="D952" s="167"/>
      <c r="E952" s="172"/>
      <c r="F952" s="167" t="str">
        <f t="shared" si="106"/>
        <v>injury 62</v>
      </c>
      <c r="G952" s="167">
        <f t="shared" si="105"/>
        <v>0</v>
      </c>
      <c r="H952" s="167">
        <f t="shared" si="105"/>
        <v>0</v>
      </c>
      <c r="I952" s="167">
        <f t="shared" si="105"/>
        <v>0</v>
      </c>
      <c r="J952" s="175">
        <f t="shared" si="105"/>
        <v>0</v>
      </c>
    </row>
    <row r="953" spans="1:10">
      <c r="A953" s="38"/>
      <c r="B953" s="169"/>
      <c r="C953" s="167"/>
      <c r="D953" s="167"/>
      <c r="E953" s="172"/>
      <c r="F953" s="167" t="str">
        <f t="shared" si="106"/>
        <v>injury 63</v>
      </c>
      <c r="G953" s="167">
        <f t="shared" si="105"/>
        <v>0</v>
      </c>
      <c r="H953" s="167">
        <f t="shared" si="105"/>
        <v>0</v>
      </c>
      <c r="I953" s="167">
        <f t="shared" si="105"/>
        <v>0</v>
      </c>
      <c r="J953" s="175">
        <f t="shared" si="105"/>
        <v>0</v>
      </c>
    </row>
    <row r="954" spans="1:10">
      <c r="A954" s="38"/>
      <c r="B954" s="169"/>
      <c r="C954" s="167"/>
      <c r="D954" s="167"/>
      <c r="E954" s="172"/>
      <c r="F954" s="167" t="str">
        <f t="shared" si="106"/>
        <v>injury 64</v>
      </c>
      <c r="G954" s="167">
        <f t="shared" si="105"/>
        <v>0</v>
      </c>
      <c r="H954" s="167">
        <f t="shared" si="105"/>
        <v>0</v>
      </c>
      <c r="I954" s="167">
        <f t="shared" si="105"/>
        <v>0</v>
      </c>
      <c r="J954" s="175">
        <f t="shared" si="105"/>
        <v>0</v>
      </c>
    </row>
    <row r="955" spans="1:10">
      <c r="A955" s="38"/>
      <c r="B955" s="169"/>
      <c r="C955" s="167"/>
      <c r="D955" s="167"/>
      <c r="E955" s="172"/>
      <c r="F955" s="167" t="str">
        <f t="shared" si="106"/>
        <v>injury 65</v>
      </c>
      <c r="G955" s="167">
        <f t="shared" si="105"/>
        <v>0</v>
      </c>
      <c r="H955" s="167">
        <f t="shared" si="105"/>
        <v>0</v>
      </c>
      <c r="I955" s="167">
        <f t="shared" si="105"/>
        <v>0</v>
      </c>
      <c r="J955" s="175">
        <f t="shared" si="105"/>
        <v>0</v>
      </c>
    </row>
    <row r="956" spans="1:10">
      <c r="A956" s="38"/>
      <c r="B956" s="169"/>
      <c r="C956" s="167"/>
      <c r="D956" s="167"/>
      <c r="E956" s="172"/>
      <c r="F956" s="167" t="str">
        <f t="shared" si="106"/>
        <v>injury 66</v>
      </c>
      <c r="G956" s="167">
        <f t="shared" si="105"/>
        <v>0</v>
      </c>
      <c r="H956" s="167">
        <f t="shared" si="105"/>
        <v>0</v>
      </c>
      <c r="I956" s="167">
        <f t="shared" si="105"/>
        <v>0</v>
      </c>
      <c r="J956" s="175">
        <f t="shared" si="105"/>
        <v>0</v>
      </c>
    </row>
    <row r="957" spans="1:10">
      <c r="A957" s="38"/>
      <c r="B957" s="169"/>
      <c r="C957" s="167"/>
      <c r="D957" s="167"/>
      <c r="E957" s="172"/>
      <c r="F957" s="167" t="str">
        <f t="shared" si="106"/>
        <v>injury 67</v>
      </c>
      <c r="G957" s="167">
        <f t="shared" si="105"/>
        <v>0</v>
      </c>
      <c r="H957" s="167">
        <f t="shared" si="105"/>
        <v>0</v>
      </c>
      <c r="I957" s="167">
        <f t="shared" si="105"/>
        <v>0</v>
      </c>
      <c r="J957" s="175">
        <f t="shared" si="105"/>
        <v>0</v>
      </c>
    </row>
    <row r="958" spans="1:10">
      <c r="A958" s="38"/>
      <c r="B958" s="169"/>
      <c r="C958" s="167"/>
      <c r="D958" s="167"/>
      <c r="E958" s="172"/>
      <c r="F958" s="167" t="str">
        <f t="shared" si="106"/>
        <v>injury 68</v>
      </c>
      <c r="G958" s="167">
        <f t="shared" si="105"/>
        <v>0</v>
      </c>
      <c r="H958" s="167">
        <f t="shared" si="105"/>
        <v>0</v>
      </c>
      <c r="I958" s="167">
        <f t="shared" si="105"/>
        <v>0</v>
      </c>
      <c r="J958" s="175">
        <f t="shared" si="105"/>
        <v>0</v>
      </c>
    </row>
    <row r="959" spans="1:10">
      <c r="A959" s="38"/>
      <c r="B959" s="169"/>
      <c r="C959" s="167"/>
      <c r="D959" s="167"/>
      <c r="E959" s="172"/>
      <c r="F959" s="167" t="str">
        <f t="shared" si="106"/>
        <v>injury 69</v>
      </c>
      <c r="G959" s="167">
        <f t="shared" si="105"/>
        <v>0</v>
      </c>
      <c r="H959" s="167">
        <f t="shared" si="105"/>
        <v>0</v>
      </c>
      <c r="I959" s="167">
        <f t="shared" si="105"/>
        <v>0</v>
      </c>
      <c r="J959" s="175">
        <f t="shared" si="105"/>
        <v>0</v>
      </c>
    </row>
    <row r="960" spans="1:10">
      <c r="A960" s="38"/>
      <c r="B960" s="169"/>
      <c r="C960" s="167"/>
      <c r="D960" s="167"/>
      <c r="E960" s="172"/>
      <c r="F960" s="167" t="str">
        <f>C484</f>
        <v>damage 60</v>
      </c>
      <c r="G960" s="167">
        <f t="shared" ref="G960:J969" si="107">D484</f>
        <v>0</v>
      </c>
      <c r="H960" s="167">
        <f t="shared" si="107"/>
        <v>0</v>
      </c>
      <c r="I960" s="167">
        <f t="shared" si="107"/>
        <v>0</v>
      </c>
      <c r="J960" s="175">
        <f t="shared" si="107"/>
        <v>0</v>
      </c>
    </row>
    <row r="961" spans="1:10">
      <c r="A961" s="38"/>
      <c r="B961" s="169"/>
      <c r="C961" s="167"/>
      <c r="D961" s="167"/>
      <c r="E961" s="172"/>
      <c r="F961" s="167" t="str">
        <f t="shared" ref="F961:F969" si="108">C485</f>
        <v>damage 61</v>
      </c>
      <c r="G961" s="167">
        <f t="shared" si="107"/>
        <v>0</v>
      </c>
      <c r="H961" s="167">
        <f t="shared" si="107"/>
        <v>0</v>
      </c>
      <c r="I961" s="167">
        <f t="shared" si="107"/>
        <v>0</v>
      </c>
      <c r="J961" s="175">
        <f t="shared" si="107"/>
        <v>0</v>
      </c>
    </row>
    <row r="962" spans="1:10">
      <c r="A962" s="38"/>
      <c r="B962" s="169"/>
      <c r="C962" s="167"/>
      <c r="D962" s="167"/>
      <c r="E962" s="172"/>
      <c r="F962" s="167" t="str">
        <f t="shared" si="108"/>
        <v>damage 62</v>
      </c>
      <c r="G962" s="167">
        <f t="shared" si="107"/>
        <v>0</v>
      </c>
      <c r="H962" s="167">
        <f t="shared" si="107"/>
        <v>0</v>
      </c>
      <c r="I962" s="167">
        <f t="shared" si="107"/>
        <v>0</v>
      </c>
      <c r="J962" s="175">
        <f t="shared" si="107"/>
        <v>0</v>
      </c>
    </row>
    <row r="963" spans="1:10">
      <c r="A963" s="38"/>
      <c r="B963" s="169"/>
      <c r="C963" s="167"/>
      <c r="D963" s="167"/>
      <c r="E963" s="172"/>
      <c r="F963" s="167" t="str">
        <f t="shared" si="108"/>
        <v>damage 63</v>
      </c>
      <c r="G963" s="167">
        <f t="shared" si="107"/>
        <v>0</v>
      </c>
      <c r="H963" s="167">
        <f t="shared" si="107"/>
        <v>0</v>
      </c>
      <c r="I963" s="167">
        <f t="shared" si="107"/>
        <v>0</v>
      </c>
      <c r="J963" s="175">
        <f t="shared" si="107"/>
        <v>0</v>
      </c>
    </row>
    <row r="964" spans="1:10">
      <c r="A964" s="38"/>
      <c r="B964" s="169"/>
      <c r="C964" s="167"/>
      <c r="D964" s="167"/>
      <c r="E964" s="172"/>
      <c r="F964" s="167" t="str">
        <f t="shared" si="108"/>
        <v>damage 64</v>
      </c>
      <c r="G964" s="167">
        <f t="shared" si="107"/>
        <v>0</v>
      </c>
      <c r="H964" s="167">
        <f t="shared" si="107"/>
        <v>0</v>
      </c>
      <c r="I964" s="167">
        <f t="shared" si="107"/>
        <v>0</v>
      </c>
      <c r="J964" s="175">
        <f t="shared" si="107"/>
        <v>0</v>
      </c>
    </row>
    <row r="965" spans="1:10">
      <c r="A965" s="38"/>
      <c r="B965" s="169"/>
      <c r="C965" s="167"/>
      <c r="D965" s="167"/>
      <c r="E965" s="172"/>
      <c r="F965" s="167" t="str">
        <f t="shared" si="108"/>
        <v>damage 65</v>
      </c>
      <c r="G965" s="167">
        <f t="shared" si="107"/>
        <v>0</v>
      </c>
      <c r="H965" s="167">
        <f t="shared" si="107"/>
        <v>0</v>
      </c>
      <c r="I965" s="167">
        <f t="shared" si="107"/>
        <v>0</v>
      </c>
      <c r="J965" s="175">
        <f t="shared" si="107"/>
        <v>0</v>
      </c>
    </row>
    <row r="966" spans="1:10">
      <c r="A966" s="38"/>
      <c r="B966" s="169"/>
      <c r="C966" s="167"/>
      <c r="D966" s="167"/>
      <c r="E966" s="172"/>
      <c r="F966" s="167" t="str">
        <f t="shared" si="108"/>
        <v>damage 66</v>
      </c>
      <c r="G966" s="167">
        <f t="shared" si="107"/>
        <v>0</v>
      </c>
      <c r="H966" s="167">
        <f t="shared" si="107"/>
        <v>0</v>
      </c>
      <c r="I966" s="167">
        <f t="shared" si="107"/>
        <v>0</v>
      </c>
      <c r="J966" s="175">
        <f t="shared" si="107"/>
        <v>0</v>
      </c>
    </row>
    <row r="967" spans="1:10">
      <c r="A967" s="38"/>
      <c r="B967" s="169"/>
      <c r="C967" s="167"/>
      <c r="D967" s="167"/>
      <c r="E967" s="172"/>
      <c r="F967" s="167" t="str">
        <f t="shared" si="108"/>
        <v>damage 67</v>
      </c>
      <c r="G967" s="167">
        <f t="shared" si="107"/>
        <v>0</v>
      </c>
      <c r="H967" s="167">
        <f t="shared" si="107"/>
        <v>0</v>
      </c>
      <c r="I967" s="167">
        <f t="shared" si="107"/>
        <v>0</v>
      </c>
      <c r="J967" s="175">
        <f t="shared" si="107"/>
        <v>0</v>
      </c>
    </row>
    <row r="968" spans="1:10">
      <c r="A968" s="38"/>
      <c r="B968" s="169"/>
      <c r="C968" s="167"/>
      <c r="D968" s="167"/>
      <c r="E968" s="172"/>
      <c r="F968" s="167" t="str">
        <f t="shared" si="108"/>
        <v>damage 68</v>
      </c>
      <c r="G968" s="167">
        <f t="shared" si="107"/>
        <v>0</v>
      </c>
      <c r="H968" s="167">
        <f t="shared" si="107"/>
        <v>0</v>
      </c>
      <c r="I968" s="167">
        <f t="shared" si="107"/>
        <v>0</v>
      </c>
      <c r="J968" s="175">
        <f t="shared" si="107"/>
        <v>0</v>
      </c>
    </row>
    <row r="969" spans="1:10">
      <c r="A969" s="38"/>
      <c r="B969" s="169"/>
      <c r="C969" s="167"/>
      <c r="D969" s="167"/>
      <c r="E969" s="172"/>
      <c r="F969" s="167" t="str">
        <f t="shared" si="108"/>
        <v>damage 69</v>
      </c>
      <c r="G969" s="167">
        <f t="shared" si="107"/>
        <v>0</v>
      </c>
      <c r="H969" s="167">
        <f t="shared" si="107"/>
        <v>0</v>
      </c>
      <c r="I969" s="167">
        <f t="shared" si="107"/>
        <v>0</v>
      </c>
      <c r="J969" s="175">
        <f t="shared" si="107"/>
        <v>0</v>
      </c>
    </row>
    <row r="970" spans="1:10">
      <c r="A970" s="38"/>
      <c r="B970" s="169"/>
      <c r="C970" s="167"/>
      <c r="D970" s="167"/>
      <c r="E970" s="172"/>
      <c r="F970" s="167"/>
      <c r="G970" s="171"/>
      <c r="H970" s="171"/>
      <c r="I970" s="171"/>
      <c r="J970" s="94"/>
    </row>
    <row r="971" spans="1:10">
      <c r="A971" s="38"/>
      <c r="B971" s="200" t="str">
        <f>C501</f>
        <v>Number/NameS7</v>
      </c>
      <c r="C971" s="201"/>
      <c r="D971" s="201"/>
      <c r="E971" s="172"/>
      <c r="F971" s="168" t="s">
        <v>112</v>
      </c>
      <c r="G971" s="171" t="str">
        <f t="shared" ref="G971:J973" si="109">G537</f>
        <v/>
      </c>
      <c r="H971" s="171" t="str">
        <f t="shared" si="109"/>
        <v/>
      </c>
      <c r="I971" s="171" t="str">
        <f t="shared" si="109"/>
        <v/>
      </c>
      <c r="J971" s="94" t="str">
        <f t="shared" si="109"/>
        <v/>
      </c>
    </row>
    <row r="972" spans="1:10">
      <c r="A972" s="38"/>
      <c r="B972" s="169"/>
      <c r="C972" s="167"/>
      <c r="D972" s="167"/>
      <c r="E972" s="172"/>
      <c r="F972" s="168" t="s">
        <v>113</v>
      </c>
      <c r="G972" s="171" t="str">
        <f t="shared" si="109"/>
        <v/>
      </c>
      <c r="H972" s="171" t="str">
        <f t="shared" si="109"/>
        <v/>
      </c>
      <c r="I972" s="171" t="str">
        <f t="shared" si="109"/>
        <v/>
      </c>
      <c r="J972" s="94" t="str">
        <f t="shared" si="109"/>
        <v/>
      </c>
    </row>
    <row r="973" spans="1:10">
      <c r="A973" s="38"/>
      <c r="B973" s="169"/>
      <c r="C973" s="167"/>
      <c r="D973" s="167"/>
      <c r="E973" s="172"/>
      <c r="F973" s="167" t="s">
        <v>116</v>
      </c>
      <c r="G973" s="171" t="str">
        <f t="shared" si="109"/>
        <v/>
      </c>
      <c r="H973" s="171" t="str">
        <f t="shared" si="109"/>
        <v/>
      </c>
      <c r="I973" s="171" t="str">
        <f t="shared" si="109"/>
        <v/>
      </c>
      <c r="J973" s="94" t="str">
        <f t="shared" si="109"/>
        <v/>
      </c>
    </row>
    <row r="974" spans="1:10">
      <c r="A974" s="38"/>
      <c r="B974" s="169"/>
      <c r="C974" s="167"/>
      <c r="D974" s="167"/>
      <c r="E974" s="172"/>
      <c r="F974" s="167" t="str">
        <f>C548</f>
        <v>injury 70</v>
      </c>
      <c r="G974" s="167">
        <f t="shared" ref="G974:J983" si="110">D548</f>
        <v>0</v>
      </c>
      <c r="H974" s="167">
        <f t="shared" si="110"/>
        <v>0</v>
      </c>
      <c r="I974" s="167">
        <f t="shared" si="110"/>
        <v>0</v>
      </c>
      <c r="J974" s="175">
        <f t="shared" si="110"/>
        <v>0</v>
      </c>
    </row>
    <row r="975" spans="1:10">
      <c r="A975" s="38"/>
      <c r="B975" s="169"/>
      <c r="C975" s="167"/>
      <c r="D975" s="167"/>
      <c r="E975" s="172"/>
      <c r="F975" s="167" t="str">
        <f t="shared" ref="F975:F983" si="111">C549</f>
        <v>injury 71</v>
      </c>
      <c r="G975" s="167">
        <f t="shared" si="110"/>
        <v>0</v>
      </c>
      <c r="H975" s="167">
        <f t="shared" si="110"/>
        <v>0</v>
      </c>
      <c r="I975" s="167">
        <f t="shared" si="110"/>
        <v>0</v>
      </c>
      <c r="J975" s="175">
        <f t="shared" si="110"/>
        <v>0</v>
      </c>
    </row>
    <row r="976" spans="1:10">
      <c r="A976" s="38"/>
      <c r="B976" s="169"/>
      <c r="C976" s="167"/>
      <c r="D976" s="167"/>
      <c r="E976" s="172"/>
      <c r="F976" s="167" t="str">
        <f t="shared" si="111"/>
        <v>injury 72</v>
      </c>
      <c r="G976" s="167">
        <f t="shared" si="110"/>
        <v>0</v>
      </c>
      <c r="H976" s="167">
        <f t="shared" si="110"/>
        <v>0</v>
      </c>
      <c r="I976" s="167">
        <f t="shared" si="110"/>
        <v>0</v>
      </c>
      <c r="J976" s="175">
        <f t="shared" si="110"/>
        <v>0</v>
      </c>
    </row>
    <row r="977" spans="1:10">
      <c r="A977" s="38"/>
      <c r="B977" s="169"/>
      <c r="C977" s="167"/>
      <c r="D977" s="167"/>
      <c r="E977" s="172"/>
      <c r="F977" s="167" t="str">
        <f t="shared" si="111"/>
        <v>injury 73</v>
      </c>
      <c r="G977" s="167">
        <f t="shared" si="110"/>
        <v>0</v>
      </c>
      <c r="H977" s="167">
        <f t="shared" si="110"/>
        <v>0</v>
      </c>
      <c r="I977" s="167">
        <f t="shared" si="110"/>
        <v>0</v>
      </c>
      <c r="J977" s="175">
        <f t="shared" si="110"/>
        <v>0</v>
      </c>
    </row>
    <row r="978" spans="1:10">
      <c r="A978" s="38"/>
      <c r="B978" s="169"/>
      <c r="C978" s="167"/>
      <c r="D978" s="167"/>
      <c r="E978" s="172"/>
      <c r="F978" s="167" t="str">
        <f t="shared" si="111"/>
        <v>injury 74</v>
      </c>
      <c r="G978" s="167">
        <f t="shared" si="110"/>
        <v>0</v>
      </c>
      <c r="H978" s="167">
        <f t="shared" si="110"/>
        <v>0</v>
      </c>
      <c r="I978" s="167">
        <f t="shared" si="110"/>
        <v>0</v>
      </c>
      <c r="J978" s="175">
        <f t="shared" si="110"/>
        <v>0</v>
      </c>
    </row>
    <row r="979" spans="1:10">
      <c r="A979" s="38"/>
      <c r="B979" s="169"/>
      <c r="C979" s="167"/>
      <c r="D979" s="167"/>
      <c r="E979" s="172"/>
      <c r="F979" s="167" t="str">
        <f t="shared" si="111"/>
        <v>injury 75</v>
      </c>
      <c r="G979" s="167">
        <f t="shared" si="110"/>
        <v>0</v>
      </c>
      <c r="H979" s="167">
        <f t="shared" si="110"/>
        <v>0</v>
      </c>
      <c r="I979" s="167">
        <f t="shared" si="110"/>
        <v>0</v>
      </c>
      <c r="J979" s="175">
        <f t="shared" si="110"/>
        <v>0</v>
      </c>
    </row>
    <row r="980" spans="1:10">
      <c r="A980" s="38"/>
      <c r="B980" s="169"/>
      <c r="C980" s="167"/>
      <c r="D980" s="167"/>
      <c r="E980" s="172"/>
      <c r="F980" s="167" t="str">
        <f t="shared" si="111"/>
        <v>injury 76</v>
      </c>
      <c r="G980" s="167">
        <f t="shared" si="110"/>
        <v>0</v>
      </c>
      <c r="H980" s="167">
        <f t="shared" si="110"/>
        <v>0</v>
      </c>
      <c r="I980" s="167">
        <f t="shared" si="110"/>
        <v>0</v>
      </c>
      <c r="J980" s="175">
        <f t="shared" si="110"/>
        <v>0</v>
      </c>
    </row>
    <row r="981" spans="1:10">
      <c r="A981" s="38"/>
      <c r="B981" s="169"/>
      <c r="C981" s="167"/>
      <c r="D981" s="167"/>
      <c r="E981" s="172"/>
      <c r="F981" s="167" t="str">
        <f t="shared" si="111"/>
        <v>injury 77</v>
      </c>
      <c r="G981" s="167">
        <f t="shared" si="110"/>
        <v>0</v>
      </c>
      <c r="H981" s="167">
        <f t="shared" si="110"/>
        <v>0</v>
      </c>
      <c r="I981" s="167">
        <f t="shared" si="110"/>
        <v>0</v>
      </c>
      <c r="J981" s="175">
        <f t="shared" si="110"/>
        <v>0</v>
      </c>
    </row>
    <row r="982" spans="1:10">
      <c r="A982" s="38"/>
      <c r="B982" s="169"/>
      <c r="C982" s="167"/>
      <c r="D982" s="167"/>
      <c r="E982" s="172"/>
      <c r="F982" s="167" t="str">
        <f t="shared" si="111"/>
        <v>injury 78</v>
      </c>
      <c r="G982" s="167">
        <f t="shared" si="110"/>
        <v>0</v>
      </c>
      <c r="H982" s="167">
        <f t="shared" si="110"/>
        <v>0</v>
      </c>
      <c r="I982" s="167">
        <f t="shared" si="110"/>
        <v>0</v>
      </c>
      <c r="J982" s="175">
        <f t="shared" si="110"/>
        <v>0</v>
      </c>
    </row>
    <row r="983" spans="1:10">
      <c r="A983" s="38"/>
      <c r="B983" s="169"/>
      <c r="C983" s="167"/>
      <c r="D983" s="167"/>
      <c r="E983" s="172"/>
      <c r="F983" s="167" t="str">
        <f t="shared" si="111"/>
        <v>injury 79</v>
      </c>
      <c r="G983" s="167">
        <f t="shared" si="110"/>
        <v>0</v>
      </c>
      <c r="H983" s="167">
        <f t="shared" si="110"/>
        <v>0</v>
      </c>
      <c r="I983" s="167">
        <f t="shared" si="110"/>
        <v>0</v>
      </c>
      <c r="J983" s="175">
        <f t="shared" si="110"/>
        <v>0</v>
      </c>
    </row>
    <row r="984" spans="1:10">
      <c r="A984" s="38"/>
      <c r="B984" s="169"/>
      <c r="C984" s="167"/>
      <c r="D984" s="167"/>
      <c r="E984" s="172"/>
      <c r="F984" s="167" t="str">
        <f t="shared" ref="F984:F993" si="112">C565</f>
        <v>damage 70</v>
      </c>
      <c r="G984" s="167">
        <f t="shared" ref="G984:J993" si="113">D565</f>
        <v>0</v>
      </c>
      <c r="H984" s="167">
        <f t="shared" si="113"/>
        <v>0</v>
      </c>
      <c r="I984" s="167">
        <f t="shared" si="113"/>
        <v>0</v>
      </c>
      <c r="J984" s="175">
        <f t="shared" si="113"/>
        <v>0</v>
      </c>
    </row>
    <row r="985" spans="1:10">
      <c r="A985" s="38"/>
      <c r="B985" s="169"/>
      <c r="C985" s="167"/>
      <c r="D985" s="167"/>
      <c r="E985" s="172"/>
      <c r="F985" s="167" t="str">
        <f t="shared" si="112"/>
        <v>damage 71</v>
      </c>
      <c r="G985" s="167">
        <f t="shared" si="113"/>
        <v>0</v>
      </c>
      <c r="H985" s="167">
        <f t="shared" si="113"/>
        <v>0</v>
      </c>
      <c r="I985" s="167">
        <f t="shared" si="113"/>
        <v>0</v>
      </c>
      <c r="J985" s="175">
        <f t="shared" si="113"/>
        <v>0</v>
      </c>
    </row>
    <row r="986" spans="1:10">
      <c r="A986" s="38"/>
      <c r="B986" s="169"/>
      <c r="C986" s="167"/>
      <c r="D986" s="167"/>
      <c r="E986" s="172"/>
      <c r="F986" s="167" t="str">
        <f t="shared" si="112"/>
        <v>damage 72</v>
      </c>
      <c r="G986" s="167">
        <f t="shared" si="113"/>
        <v>0</v>
      </c>
      <c r="H986" s="167">
        <f t="shared" si="113"/>
        <v>0</v>
      </c>
      <c r="I986" s="167">
        <f t="shared" si="113"/>
        <v>0</v>
      </c>
      <c r="J986" s="175">
        <f t="shared" si="113"/>
        <v>0</v>
      </c>
    </row>
    <row r="987" spans="1:10">
      <c r="A987" s="38"/>
      <c r="B987" s="169"/>
      <c r="C987" s="167"/>
      <c r="D987" s="167"/>
      <c r="E987" s="172"/>
      <c r="F987" s="167" t="str">
        <f t="shared" si="112"/>
        <v>damage 73</v>
      </c>
      <c r="G987" s="167">
        <f t="shared" si="113"/>
        <v>0</v>
      </c>
      <c r="H987" s="167">
        <f t="shared" si="113"/>
        <v>0</v>
      </c>
      <c r="I987" s="167">
        <f t="shared" si="113"/>
        <v>0</v>
      </c>
      <c r="J987" s="175">
        <f t="shared" si="113"/>
        <v>0</v>
      </c>
    </row>
    <row r="988" spans="1:10">
      <c r="A988" s="38"/>
      <c r="B988" s="169"/>
      <c r="C988" s="167"/>
      <c r="D988" s="167"/>
      <c r="E988" s="172"/>
      <c r="F988" s="167" t="str">
        <f t="shared" si="112"/>
        <v>damage 74</v>
      </c>
      <c r="G988" s="167">
        <f t="shared" si="113"/>
        <v>0</v>
      </c>
      <c r="H988" s="167">
        <f t="shared" si="113"/>
        <v>0</v>
      </c>
      <c r="I988" s="167">
        <f t="shared" si="113"/>
        <v>0</v>
      </c>
      <c r="J988" s="175">
        <f t="shared" si="113"/>
        <v>0</v>
      </c>
    </row>
    <row r="989" spans="1:10">
      <c r="A989" s="38"/>
      <c r="B989" s="169"/>
      <c r="C989" s="167"/>
      <c r="D989" s="167"/>
      <c r="E989" s="172"/>
      <c r="F989" s="167" t="str">
        <f t="shared" si="112"/>
        <v>damage 75</v>
      </c>
      <c r="G989" s="167">
        <f t="shared" si="113"/>
        <v>0</v>
      </c>
      <c r="H989" s="167">
        <f t="shared" si="113"/>
        <v>0</v>
      </c>
      <c r="I989" s="167">
        <f t="shared" si="113"/>
        <v>0</v>
      </c>
      <c r="J989" s="175">
        <f t="shared" si="113"/>
        <v>0</v>
      </c>
    </row>
    <row r="990" spans="1:10">
      <c r="A990" s="38"/>
      <c r="B990" s="169"/>
      <c r="C990" s="167"/>
      <c r="D990" s="167"/>
      <c r="E990" s="172"/>
      <c r="F990" s="167" t="str">
        <f t="shared" si="112"/>
        <v>damage 76</v>
      </c>
      <c r="G990" s="167">
        <f t="shared" si="113"/>
        <v>0</v>
      </c>
      <c r="H990" s="167">
        <f t="shared" si="113"/>
        <v>0</v>
      </c>
      <c r="I990" s="167">
        <f t="shared" si="113"/>
        <v>0</v>
      </c>
      <c r="J990" s="175">
        <f t="shared" si="113"/>
        <v>0</v>
      </c>
    </row>
    <row r="991" spans="1:10">
      <c r="A991" s="38"/>
      <c r="B991" s="169"/>
      <c r="C991" s="167"/>
      <c r="D991" s="167"/>
      <c r="E991" s="172"/>
      <c r="F991" s="167" t="str">
        <f t="shared" si="112"/>
        <v>damage 77</v>
      </c>
      <c r="G991" s="167">
        <f t="shared" si="113"/>
        <v>0</v>
      </c>
      <c r="H991" s="167">
        <f t="shared" si="113"/>
        <v>0</v>
      </c>
      <c r="I991" s="167">
        <f t="shared" si="113"/>
        <v>0</v>
      </c>
      <c r="J991" s="175">
        <f t="shared" si="113"/>
        <v>0</v>
      </c>
    </row>
    <row r="992" spans="1:10">
      <c r="A992" s="38"/>
      <c r="B992" s="169"/>
      <c r="C992" s="167"/>
      <c r="D992" s="167"/>
      <c r="E992" s="172"/>
      <c r="F992" s="167" t="str">
        <f t="shared" si="112"/>
        <v>damage 78</v>
      </c>
      <c r="G992" s="167">
        <f t="shared" si="113"/>
        <v>0</v>
      </c>
      <c r="H992" s="167">
        <f t="shared" si="113"/>
        <v>0</v>
      </c>
      <c r="I992" s="167">
        <f t="shared" si="113"/>
        <v>0</v>
      </c>
      <c r="J992" s="175">
        <f t="shared" si="113"/>
        <v>0</v>
      </c>
    </row>
    <row r="993" spans="1:10">
      <c r="A993" s="38"/>
      <c r="B993" s="169"/>
      <c r="C993" s="167"/>
      <c r="D993" s="167"/>
      <c r="E993" s="172"/>
      <c r="F993" s="167" t="str">
        <f t="shared" si="112"/>
        <v>damage 79</v>
      </c>
      <c r="G993" s="167">
        <f t="shared" si="113"/>
        <v>0</v>
      </c>
      <c r="H993" s="167">
        <f t="shared" si="113"/>
        <v>0</v>
      </c>
      <c r="I993" s="167">
        <f t="shared" si="113"/>
        <v>0</v>
      </c>
      <c r="J993" s="175">
        <f t="shared" si="113"/>
        <v>0</v>
      </c>
    </row>
    <row r="994" spans="1:10">
      <c r="A994" s="38"/>
      <c r="B994" s="169"/>
      <c r="C994" s="167"/>
      <c r="D994" s="167"/>
      <c r="E994" s="172"/>
      <c r="F994" s="167"/>
      <c r="G994" s="171"/>
      <c r="H994" s="171"/>
      <c r="I994" s="171"/>
      <c r="J994" s="94"/>
    </row>
    <row r="995" spans="1:10">
      <c r="A995" s="38"/>
      <c r="B995" s="200" t="str">
        <f>C582</f>
        <v>Number/NameS8</v>
      </c>
      <c r="C995" s="201"/>
      <c r="D995" s="201"/>
      <c r="E995" s="172"/>
      <c r="F995" s="168" t="s">
        <v>112</v>
      </c>
      <c r="G995" s="171" t="str">
        <f t="shared" ref="G995:J997" si="114">G618</f>
        <v/>
      </c>
      <c r="H995" s="171" t="str">
        <f t="shared" si="114"/>
        <v/>
      </c>
      <c r="I995" s="171" t="str">
        <f t="shared" si="114"/>
        <v/>
      </c>
      <c r="J995" s="94" t="str">
        <f t="shared" si="114"/>
        <v/>
      </c>
    </row>
    <row r="996" spans="1:10">
      <c r="A996" s="38"/>
      <c r="B996" s="169"/>
      <c r="C996" s="167"/>
      <c r="D996" s="167"/>
      <c r="E996" s="172"/>
      <c r="F996" s="168" t="s">
        <v>113</v>
      </c>
      <c r="G996" s="171" t="str">
        <f t="shared" si="114"/>
        <v/>
      </c>
      <c r="H996" s="171" t="str">
        <f t="shared" si="114"/>
        <v/>
      </c>
      <c r="I996" s="171" t="str">
        <f t="shared" si="114"/>
        <v/>
      </c>
      <c r="J996" s="94" t="str">
        <f t="shared" si="114"/>
        <v/>
      </c>
    </row>
    <row r="997" spans="1:10">
      <c r="A997" s="38"/>
      <c r="B997" s="169"/>
      <c r="C997" s="167"/>
      <c r="D997" s="167"/>
      <c r="E997" s="172"/>
      <c r="F997" s="167" t="s">
        <v>116</v>
      </c>
      <c r="G997" s="171" t="str">
        <f t="shared" si="114"/>
        <v/>
      </c>
      <c r="H997" s="171" t="str">
        <f t="shared" si="114"/>
        <v/>
      </c>
      <c r="I997" s="171" t="str">
        <f t="shared" si="114"/>
        <v/>
      </c>
      <c r="J997" s="94" t="str">
        <f t="shared" si="114"/>
        <v/>
      </c>
    </row>
    <row r="998" spans="1:10">
      <c r="A998" s="38"/>
      <c r="B998" s="169"/>
      <c r="C998" s="167"/>
      <c r="D998" s="167"/>
      <c r="E998" s="172"/>
      <c r="F998" s="167" t="str">
        <f t="shared" ref="F998:F1007" si="115">C629</f>
        <v>injury 80</v>
      </c>
      <c r="G998" s="167">
        <f t="shared" ref="G998:J1007" si="116">D629</f>
        <v>0</v>
      </c>
      <c r="H998" s="167">
        <f t="shared" si="116"/>
        <v>0</v>
      </c>
      <c r="I998" s="167">
        <f t="shared" si="116"/>
        <v>0</v>
      </c>
      <c r="J998" s="175">
        <f t="shared" si="116"/>
        <v>0</v>
      </c>
    </row>
    <row r="999" spans="1:10">
      <c r="A999" s="38"/>
      <c r="B999" s="169"/>
      <c r="C999" s="167"/>
      <c r="D999" s="167"/>
      <c r="E999" s="172"/>
      <c r="F999" s="167" t="str">
        <f t="shared" si="115"/>
        <v>injury 81</v>
      </c>
      <c r="G999" s="167">
        <f t="shared" si="116"/>
        <v>0</v>
      </c>
      <c r="H999" s="167">
        <f t="shared" si="116"/>
        <v>0</v>
      </c>
      <c r="I999" s="167">
        <f t="shared" si="116"/>
        <v>0</v>
      </c>
      <c r="J999" s="175">
        <f t="shared" si="116"/>
        <v>0</v>
      </c>
    </row>
    <row r="1000" spans="1:10">
      <c r="A1000" s="38"/>
      <c r="B1000" s="169"/>
      <c r="C1000" s="167"/>
      <c r="D1000" s="167"/>
      <c r="E1000" s="172"/>
      <c r="F1000" s="167" t="str">
        <f t="shared" si="115"/>
        <v>injury 82</v>
      </c>
      <c r="G1000" s="167">
        <f t="shared" si="116"/>
        <v>0</v>
      </c>
      <c r="H1000" s="167">
        <f t="shared" si="116"/>
        <v>0</v>
      </c>
      <c r="I1000" s="167">
        <f t="shared" si="116"/>
        <v>0</v>
      </c>
      <c r="J1000" s="175">
        <f t="shared" si="116"/>
        <v>0</v>
      </c>
    </row>
    <row r="1001" spans="1:10">
      <c r="A1001" s="38"/>
      <c r="B1001" s="169"/>
      <c r="C1001" s="167"/>
      <c r="D1001" s="167"/>
      <c r="E1001" s="172"/>
      <c r="F1001" s="167" t="str">
        <f t="shared" si="115"/>
        <v>injury 83</v>
      </c>
      <c r="G1001" s="167">
        <f t="shared" si="116"/>
        <v>0</v>
      </c>
      <c r="H1001" s="167">
        <f t="shared" si="116"/>
        <v>0</v>
      </c>
      <c r="I1001" s="167">
        <f t="shared" si="116"/>
        <v>0</v>
      </c>
      <c r="J1001" s="175">
        <f t="shared" si="116"/>
        <v>0</v>
      </c>
    </row>
    <row r="1002" spans="1:10">
      <c r="A1002" s="38"/>
      <c r="B1002" s="169"/>
      <c r="C1002" s="167"/>
      <c r="D1002" s="167"/>
      <c r="E1002" s="172"/>
      <c r="F1002" s="167" t="str">
        <f t="shared" si="115"/>
        <v>injury 84</v>
      </c>
      <c r="G1002" s="167">
        <f t="shared" si="116"/>
        <v>0</v>
      </c>
      <c r="H1002" s="167">
        <f t="shared" si="116"/>
        <v>0</v>
      </c>
      <c r="I1002" s="167">
        <f t="shared" si="116"/>
        <v>0</v>
      </c>
      <c r="J1002" s="175">
        <f t="shared" si="116"/>
        <v>0</v>
      </c>
    </row>
    <row r="1003" spans="1:10">
      <c r="A1003" s="38"/>
      <c r="B1003" s="169"/>
      <c r="C1003" s="167"/>
      <c r="D1003" s="167"/>
      <c r="E1003" s="172"/>
      <c r="F1003" s="167" t="str">
        <f t="shared" si="115"/>
        <v>injury 85</v>
      </c>
      <c r="G1003" s="167">
        <f t="shared" si="116"/>
        <v>0</v>
      </c>
      <c r="H1003" s="167">
        <f t="shared" si="116"/>
        <v>0</v>
      </c>
      <c r="I1003" s="167">
        <f t="shared" si="116"/>
        <v>0</v>
      </c>
      <c r="J1003" s="175">
        <f t="shared" si="116"/>
        <v>0</v>
      </c>
    </row>
    <row r="1004" spans="1:10">
      <c r="A1004" s="38"/>
      <c r="B1004" s="169"/>
      <c r="C1004" s="167"/>
      <c r="D1004" s="167"/>
      <c r="E1004" s="172"/>
      <c r="F1004" s="167" t="str">
        <f t="shared" si="115"/>
        <v>injury 86</v>
      </c>
      <c r="G1004" s="167">
        <f t="shared" si="116"/>
        <v>0</v>
      </c>
      <c r="H1004" s="167">
        <f t="shared" si="116"/>
        <v>0</v>
      </c>
      <c r="I1004" s="167">
        <f t="shared" si="116"/>
        <v>0</v>
      </c>
      <c r="J1004" s="175">
        <f t="shared" si="116"/>
        <v>0</v>
      </c>
    </row>
    <row r="1005" spans="1:10">
      <c r="A1005" s="38"/>
      <c r="B1005" s="169"/>
      <c r="C1005" s="167"/>
      <c r="D1005" s="167"/>
      <c r="E1005" s="172"/>
      <c r="F1005" s="167" t="str">
        <f t="shared" si="115"/>
        <v>injury 87</v>
      </c>
      <c r="G1005" s="167">
        <f t="shared" si="116"/>
        <v>0</v>
      </c>
      <c r="H1005" s="167">
        <f t="shared" si="116"/>
        <v>0</v>
      </c>
      <c r="I1005" s="167">
        <f t="shared" si="116"/>
        <v>0</v>
      </c>
      <c r="J1005" s="175">
        <f t="shared" si="116"/>
        <v>0</v>
      </c>
    </row>
    <row r="1006" spans="1:10">
      <c r="A1006" s="38"/>
      <c r="B1006" s="169"/>
      <c r="C1006" s="167"/>
      <c r="D1006" s="167"/>
      <c r="E1006" s="172"/>
      <c r="F1006" s="167" t="str">
        <f t="shared" si="115"/>
        <v>injury 88</v>
      </c>
      <c r="G1006" s="167">
        <f t="shared" si="116"/>
        <v>0</v>
      </c>
      <c r="H1006" s="167">
        <f t="shared" si="116"/>
        <v>0</v>
      </c>
      <c r="I1006" s="167">
        <f t="shared" si="116"/>
        <v>0</v>
      </c>
      <c r="J1006" s="175">
        <f t="shared" si="116"/>
        <v>0</v>
      </c>
    </row>
    <row r="1007" spans="1:10">
      <c r="A1007" s="38"/>
      <c r="B1007" s="169"/>
      <c r="C1007" s="167"/>
      <c r="D1007" s="167"/>
      <c r="E1007" s="172"/>
      <c r="F1007" s="167" t="str">
        <f t="shared" si="115"/>
        <v>injury 89</v>
      </c>
      <c r="G1007" s="167">
        <f t="shared" si="116"/>
        <v>0</v>
      </c>
      <c r="H1007" s="167">
        <f t="shared" si="116"/>
        <v>0</v>
      </c>
      <c r="I1007" s="167">
        <f t="shared" si="116"/>
        <v>0</v>
      </c>
      <c r="J1007" s="175">
        <f t="shared" si="116"/>
        <v>0</v>
      </c>
    </row>
    <row r="1008" spans="1:10">
      <c r="A1008" s="38"/>
      <c r="B1008" s="169"/>
      <c r="C1008" s="167"/>
      <c r="D1008" s="167"/>
      <c r="E1008" s="172"/>
      <c r="F1008" s="167" t="str">
        <f>C646</f>
        <v>damage 80</v>
      </c>
      <c r="G1008" s="167">
        <f t="shared" ref="G1008:J1017" si="117">D646</f>
        <v>0</v>
      </c>
      <c r="H1008" s="167">
        <f t="shared" si="117"/>
        <v>0</v>
      </c>
      <c r="I1008" s="167">
        <f t="shared" si="117"/>
        <v>0</v>
      </c>
      <c r="J1008" s="175">
        <f t="shared" si="117"/>
        <v>0</v>
      </c>
    </row>
    <row r="1009" spans="1:10">
      <c r="A1009" s="38"/>
      <c r="B1009" s="169"/>
      <c r="C1009" s="167"/>
      <c r="D1009" s="167"/>
      <c r="E1009" s="172"/>
      <c r="F1009" s="167" t="str">
        <f t="shared" ref="F1009:F1017" si="118">C647</f>
        <v>damage 81</v>
      </c>
      <c r="G1009" s="167">
        <f t="shared" si="117"/>
        <v>0</v>
      </c>
      <c r="H1009" s="167">
        <f t="shared" si="117"/>
        <v>0</v>
      </c>
      <c r="I1009" s="167">
        <f t="shared" si="117"/>
        <v>0</v>
      </c>
      <c r="J1009" s="175">
        <f t="shared" si="117"/>
        <v>0</v>
      </c>
    </row>
    <row r="1010" spans="1:10">
      <c r="A1010" s="38"/>
      <c r="B1010" s="169"/>
      <c r="C1010" s="167"/>
      <c r="D1010" s="167"/>
      <c r="E1010" s="172"/>
      <c r="F1010" s="167" t="str">
        <f t="shared" si="118"/>
        <v>damage 82</v>
      </c>
      <c r="G1010" s="167">
        <f t="shared" si="117"/>
        <v>0</v>
      </c>
      <c r="H1010" s="167">
        <f t="shared" si="117"/>
        <v>0</v>
      </c>
      <c r="I1010" s="167">
        <f t="shared" si="117"/>
        <v>0</v>
      </c>
      <c r="J1010" s="175">
        <f t="shared" si="117"/>
        <v>0</v>
      </c>
    </row>
    <row r="1011" spans="1:10">
      <c r="A1011" s="38"/>
      <c r="B1011" s="169"/>
      <c r="C1011" s="167"/>
      <c r="D1011" s="167"/>
      <c r="E1011" s="172"/>
      <c r="F1011" s="167" t="str">
        <f t="shared" si="118"/>
        <v>damage 83</v>
      </c>
      <c r="G1011" s="167">
        <f t="shared" si="117"/>
        <v>0</v>
      </c>
      <c r="H1011" s="167">
        <f t="shared" si="117"/>
        <v>0</v>
      </c>
      <c r="I1011" s="167">
        <f t="shared" si="117"/>
        <v>0</v>
      </c>
      <c r="J1011" s="175">
        <f t="shared" si="117"/>
        <v>0</v>
      </c>
    </row>
    <row r="1012" spans="1:10">
      <c r="A1012" s="38"/>
      <c r="B1012" s="169"/>
      <c r="C1012" s="167"/>
      <c r="D1012" s="167"/>
      <c r="E1012" s="172"/>
      <c r="F1012" s="167" t="str">
        <f t="shared" si="118"/>
        <v>damage 84</v>
      </c>
      <c r="G1012" s="167">
        <f t="shared" si="117"/>
        <v>0</v>
      </c>
      <c r="H1012" s="167">
        <f t="shared" si="117"/>
        <v>0</v>
      </c>
      <c r="I1012" s="167">
        <f t="shared" si="117"/>
        <v>0</v>
      </c>
      <c r="J1012" s="175">
        <f t="shared" si="117"/>
        <v>0</v>
      </c>
    </row>
    <row r="1013" spans="1:10">
      <c r="A1013" s="38"/>
      <c r="B1013" s="169"/>
      <c r="C1013" s="167"/>
      <c r="D1013" s="167"/>
      <c r="E1013" s="172"/>
      <c r="F1013" s="167" t="str">
        <f t="shared" si="118"/>
        <v>damage 85</v>
      </c>
      <c r="G1013" s="167">
        <f t="shared" si="117"/>
        <v>0</v>
      </c>
      <c r="H1013" s="167">
        <f t="shared" si="117"/>
        <v>0</v>
      </c>
      <c r="I1013" s="167">
        <f t="shared" si="117"/>
        <v>0</v>
      </c>
      <c r="J1013" s="175">
        <f t="shared" si="117"/>
        <v>0</v>
      </c>
    </row>
    <row r="1014" spans="1:10">
      <c r="A1014" s="38"/>
      <c r="B1014" s="169"/>
      <c r="C1014" s="167"/>
      <c r="D1014" s="167"/>
      <c r="E1014" s="172"/>
      <c r="F1014" s="167" t="str">
        <f t="shared" si="118"/>
        <v>damage 86</v>
      </c>
      <c r="G1014" s="167">
        <f t="shared" si="117"/>
        <v>0</v>
      </c>
      <c r="H1014" s="167">
        <f t="shared" si="117"/>
        <v>0</v>
      </c>
      <c r="I1014" s="167">
        <f t="shared" si="117"/>
        <v>0</v>
      </c>
      <c r="J1014" s="175">
        <f t="shared" si="117"/>
        <v>0</v>
      </c>
    </row>
    <row r="1015" spans="1:10">
      <c r="A1015" s="38"/>
      <c r="B1015" s="169"/>
      <c r="C1015" s="167"/>
      <c r="D1015" s="167"/>
      <c r="E1015" s="172"/>
      <c r="F1015" s="167" t="str">
        <f t="shared" si="118"/>
        <v>damage 87</v>
      </c>
      <c r="G1015" s="167">
        <f t="shared" si="117"/>
        <v>0</v>
      </c>
      <c r="H1015" s="167">
        <f t="shared" si="117"/>
        <v>0</v>
      </c>
      <c r="I1015" s="167">
        <f t="shared" si="117"/>
        <v>0</v>
      </c>
      <c r="J1015" s="175">
        <f t="shared" si="117"/>
        <v>0</v>
      </c>
    </row>
    <row r="1016" spans="1:10">
      <c r="A1016" s="38"/>
      <c r="B1016" s="169"/>
      <c r="C1016" s="167"/>
      <c r="D1016" s="167"/>
      <c r="E1016" s="172"/>
      <c r="F1016" s="167" t="str">
        <f t="shared" si="118"/>
        <v>damage 88</v>
      </c>
      <c r="G1016" s="167">
        <f t="shared" si="117"/>
        <v>0</v>
      </c>
      <c r="H1016" s="167">
        <f t="shared" si="117"/>
        <v>0</v>
      </c>
      <c r="I1016" s="167">
        <f t="shared" si="117"/>
        <v>0</v>
      </c>
      <c r="J1016" s="175">
        <f t="shared" si="117"/>
        <v>0</v>
      </c>
    </row>
    <row r="1017" spans="1:10">
      <c r="A1017" s="38"/>
      <c r="B1017" s="169"/>
      <c r="C1017" s="167"/>
      <c r="D1017" s="167"/>
      <c r="E1017" s="172"/>
      <c r="F1017" s="167" t="str">
        <f t="shared" si="118"/>
        <v>damage 89</v>
      </c>
      <c r="G1017" s="167">
        <f t="shared" si="117"/>
        <v>0</v>
      </c>
      <c r="H1017" s="167">
        <f t="shared" si="117"/>
        <v>0</v>
      </c>
      <c r="I1017" s="167">
        <f t="shared" si="117"/>
        <v>0</v>
      </c>
      <c r="J1017" s="175">
        <f t="shared" si="117"/>
        <v>0</v>
      </c>
    </row>
    <row r="1018" spans="1:10">
      <c r="A1018" s="38"/>
      <c r="B1018" s="169"/>
      <c r="C1018" s="167"/>
      <c r="D1018" s="167"/>
      <c r="E1018" s="172"/>
      <c r="F1018" s="167"/>
      <c r="G1018" s="171"/>
      <c r="H1018" s="171"/>
      <c r="I1018" s="171"/>
      <c r="J1018" s="94"/>
    </row>
    <row r="1019" spans="1:10">
      <c r="A1019" s="38"/>
      <c r="B1019" s="200" t="str">
        <f>C663</f>
        <v>Number/NameS9</v>
      </c>
      <c r="C1019" s="201"/>
      <c r="D1019" s="201"/>
      <c r="E1019" s="172"/>
      <c r="F1019" s="168" t="s">
        <v>112</v>
      </c>
      <c r="G1019" s="171" t="str">
        <f t="shared" ref="G1019:J1021" si="119">G699</f>
        <v/>
      </c>
      <c r="H1019" s="171" t="str">
        <f t="shared" si="119"/>
        <v/>
      </c>
      <c r="I1019" s="171" t="str">
        <f t="shared" si="119"/>
        <v/>
      </c>
      <c r="J1019" s="94" t="str">
        <f t="shared" si="119"/>
        <v/>
      </c>
    </row>
    <row r="1020" spans="1:10">
      <c r="A1020" s="38"/>
      <c r="B1020" s="169"/>
      <c r="C1020" s="167"/>
      <c r="D1020" s="167"/>
      <c r="E1020" s="172"/>
      <c r="F1020" s="168" t="s">
        <v>113</v>
      </c>
      <c r="G1020" s="171" t="str">
        <f t="shared" si="119"/>
        <v/>
      </c>
      <c r="H1020" s="171" t="str">
        <f t="shared" si="119"/>
        <v/>
      </c>
      <c r="I1020" s="171" t="str">
        <f t="shared" si="119"/>
        <v/>
      </c>
      <c r="J1020" s="94" t="str">
        <f t="shared" si="119"/>
        <v/>
      </c>
    </row>
    <row r="1021" spans="1:10">
      <c r="A1021" s="38"/>
      <c r="B1021" s="169"/>
      <c r="C1021" s="167"/>
      <c r="D1021" s="167"/>
      <c r="E1021" s="172"/>
      <c r="F1021" s="167" t="s">
        <v>116</v>
      </c>
      <c r="G1021" s="171" t="str">
        <f t="shared" si="119"/>
        <v/>
      </c>
      <c r="H1021" s="171" t="str">
        <f t="shared" si="119"/>
        <v/>
      </c>
      <c r="I1021" s="171" t="str">
        <f t="shared" si="119"/>
        <v/>
      </c>
      <c r="J1021" s="94" t="str">
        <f t="shared" si="119"/>
        <v/>
      </c>
    </row>
    <row r="1022" spans="1:10">
      <c r="A1022" s="38"/>
      <c r="B1022" s="169"/>
      <c r="C1022" s="167"/>
      <c r="D1022" s="167"/>
      <c r="E1022" s="172"/>
      <c r="F1022" s="167" t="str">
        <f t="shared" ref="F1022:F1031" si="120">C710</f>
        <v>injury 90</v>
      </c>
      <c r="G1022" s="171"/>
      <c r="H1022" s="171"/>
      <c r="I1022" s="171"/>
      <c r="J1022" s="94"/>
    </row>
    <row r="1023" spans="1:10">
      <c r="A1023" s="38"/>
      <c r="B1023" s="169"/>
      <c r="C1023" s="167"/>
      <c r="D1023" s="167"/>
      <c r="E1023" s="172"/>
      <c r="F1023" s="167" t="str">
        <f t="shared" si="120"/>
        <v>injury 91</v>
      </c>
      <c r="G1023" s="171"/>
      <c r="H1023" s="171"/>
      <c r="I1023" s="171"/>
      <c r="J1023" s="94"/>
    </row>
    <row r="1024" spans="1:10">
      <c r="A1024" s="38"/>
      <c r="B1024" s="169"/>
      <c r="C1024" s="167"/>
      <c r="D1024" s="167"/>
      <c r="E1024" s="172"/>
      <c r="F1024" s="167" t="str">
        <f t="shared" si="120"/>
        <v>injury 92</v>
      </c>
      <c r="G1024" s="171"/>
      <c r="H1024" s="171"/>
      <c r="I1024" s="171"/>
      <c r="J1024" s="94"/>
    </row>
    <row r="1025" spans="1:10">
      <c r="A1025" s="38"/>
      <c r="B1025" s="169"/>
      <c r="C1025" s="167"/>
      <c r="D1025" s="167"/>
      <c r="E1025" s="172"/>
      <c r="F1025" s="167" t="str">
        <f t="shared" si="120"/>
        <v>injury 93</v>
      </c>
      <c r="G1025" s="171"/>
      <c r="H1025" s="171"/>
      <c r="I1025" s="171"/>
      <c r="J1025" s="94"/>
    </row>
    <row r="1026" spans="1:10">
      <c r="A1026" s="38"/>
      <c r="B1026" s="169"/>
      <c r="C1026" s="167"/>
      <c r="D1026" s="167"/>
      <c r="E1026" s="172"/>
      <c r="F1026" s="167" t="str">
        <f t="shared" si="120"/>
        <v>injury 94</v>
      </c>
      <c r="G1026" s="171"/>
      <c r="H1026" s="171"/>
      <c r="I1026" s="171"/>
      <c r="J1026" s="94"/>
    </row>
    <row r="1027" spans="1:10">
      <c r="A1027" s="38"/>
      <c r="B1027" s="169"/>
      <c r="C1027" s="167"/>
      <c r="D1027" s="167"/>
      <c r="E1027" s="172"/>
      <c r="F1027" s="167" t="str">
        <f t="shared" si="120"/>
        <v>injury 95</v>
      </c>
      <c r="G1027" s="171"/>
      <c r="H1027" s="171"/>
      <c r="I1027" s="171"/>
      <c r="J1027" s="94"/>
    </row>
    <row r="1028" spans="1:10">
      <c r="A1028" s="38"/>
      <c r="B1028" s="169"/>
      <c r="C1028" s="167"/>
      <c r="D1028" s="167"/>
      <c r="E1028" s="172"/>
      <c r="F1028" s="167" t="str">
        <f t="shared" si="120"/>
        <v>injury 96</v>
      </c>
      <c r="G1028" s="171"/>
      <c r="H1028" s="171"/>
      <c r="I1028" s="171"/>
      <c r="J1028" s="94"/>
    </row>
    <row r="1029" spans="1:10">
      <c r="A1029" s="38"/>
      <c r="B1029" s="169"/>
      <c r="C1029" s="167"/>
      <c r="D1029" s="167"/>
      <c r="E1029" s="172"/>
      <c r="F1029" s="167" t="str">
        <f t="shared" si="120"/>
        <v>injury 97</v>
      </c>
      <c r="G1029" s="171"/>
      <c r="H1029" s="171"/>
      <c r="I1029" s="171"/>
      <c r="J1029" s="94"/>
    </row>
    <row r="1030" spans="1:10">
      <c r="A1030" s="38"/>
      <c r="B1030" s="169"/>
      <c r="C1030" s="167"/>
      <c r="D1030" s="167"/>
      <c r="E1030" s="172"/>
      <c r="F1030" s="167" t="str">
        <f t="shared" si="120"/>
        <v>injury 98</v>
      </c>
      <c r="G1030" s="171"/>
      <c r="H1030" s="171"/>
      <c r="I1030" s="171"/>
      <c r="J1030" s="94"/>
    </row>
    <row r="1031" spans="1:10">
      <c r="A1031" s="38"/>
      <c r="B1031" s="169"/>
      <c r="C1031" s="167"/>
      <c r="D1031" s="167"/>
      <c r="E1031" s="172"/>
      <c r="F1031" s="167" t="str">
        <f t="shared" si="120"/>
        <v>injury 99</v>
      </c>
      <c r="G1031" s="171"/>
      <c r="H1031" s="171"/>
      <c r="I1031" s="171"/>
      <c r="J1031" s="94"/>
    </row>
    <row r="1032" spans="1:10">
      <c r="A1032" s="38"/>
      <c r="B1032" s="169"/>
      <c r="C1032" s="167"/>
      <c r="D1032" s="167"/>
      <c r="E1032" s="172"/>
      <c r="F1032" s="167" t="str">
        <f t="shared" ref="F1032:F1041" si="121">C727</f>
        <v>damage 90</v>
      </c>
      <c r="G1032" s="171"/>
      <c r="H1032" s="171"/>
      <c r="I1032" s="171"/>
      <c r="J1032" s="94"/>
    </row>
    <row r="1033" spans="1:10">
      <c r="A1033" s="38"/>
      <c r="B1033" s="169"/>
      <c r="C1033" s="167"/>
      <c r="D1033" s="167"/>
      <c r="E1033" s="172"/>
      <c r="F1033" s="167" t="str">
        <f t="shared" si="121"/>
        <v>damage 91</v>
      </c>
      <c r="G1033" s="171"/>
      <c r="H1033" s="171"/>
      <c r="I1033" s="171"/>
      <c r="J1033" s="94"/>
    </row>
    <row r="1034" spans="1:10">
      <c r="A1034" s="38"/>
      <c r="B1034" s="169"/>
      <c r="C1034" s="167"/>
      <c r="D1034" s="167"/>
      <c r="E1034" s="172"/>
      <c r="F1034" s="167" t="str">
        <f t="shared" si="121"/>
        <v>damage 92</v>
      </c>
      <c r="G1034" s="171"/>
      <c r="H1034" s="171"/>
      <c r="I1034" s="171"/>
      <c r="J1034" s="94"/>
    </row>
    <row r="1035" spans="1:10">
      <c r="A1035" s="38"/>
      <c r="B1035" s="169"/>
      <c r="C1035" s="167"/>
      <c r="D1035" s="167"/>
      <c r="E1035" s="172"/>
      <c r="F1035" s="167" t="str">
        <f t="shared" si="121"/>
        <v>damage 93</v>
      </c>
      <c r="G1035" s="171"/>
      <c r="H1035" s="171"/>
      <c r="I1035" s="171"/>
      <c r="J1035" s="94"/>
    </row>
    <row r="1036" spans="1:10">
      <c r="A1036" s="38"/>
      <c r="B1036" s="169"/>
      <c r="C1036" s="167"/>
      <c r="D1036" s="167"/>
      <c r="E1036" s="172"/>
      <c r="F1036" s="167" t="str">
        <f t="shared" si="121"/>
        <v>damage 94</v>
      </c>
      <c r="G1036" s="171"/>
      <c r="H1036" s="171"/>
      <c r="I1036" s="171"/>
      <c r="J1036" s="94"/>
    </row>
    <row r="1037" spans="1:10">
      <c r="A1037" s="38"/>
      <c r="B1037" s="169"/>
      <c r="C1037" s="167"/>
      <c r="D1037" s="167"/>
      <c r="E1037" s="172"/>
      <c r="F1037" s="167" t="str">
        <f t="shared" si="121"/>
        <v>damage 95</v>
      </c>
      <c r="G1037" s="171"/>
      <c r="H1037" s="171"/>
      <c r="I1037" s="171"/>
      <c r="J1037" s="94"/>
    </row>
    <row r="1038" spans="1:10">
      <c r="A1038" s="38"/>
      <c r="B1038" s="169"/>
      <c r="C1038" s="167"/>
      <c r="D1038" s="167"/>
      <c r="E1038" s="172"/>
      <c r="F1038" s="167" t="str">
        <f t="shared" si="121"/>
        <v>damage 96</v>
      </c>
      <c r="G1038" s="171"/>
      <c r="H1038" s="171"/>
      <c r="I1038" s="171"/>
      <c r="J1038" s="94"/>
    </row>
    <row r="1039" spans="1:10">
      <c r="A1039" s="38"/>
      <c r="B1039" s="169"/>
      <c r="C1039" s="167"/>
      <c r="D1039" s="167"/>
      <c r="E1039" s="172"/>
      <c r="F1039" s="167" t="str">
        <f t="shared" si="121"/>
        <v>damage 97</v>
      </c>
      <c r="G1039" s="171"/>
      <c r="H1039" s="171"/>
      <c r="I1039" s="171"/>
      <c r="J1039" s="94"/>
    </row>
    <row r="1040" spans="1:10">
      <c r="A1040" s="38"/>
      <c r="B1040" s="169"/>
      <c r="C1040" s="167"/>
      <c r="D1040" s="167"/>
      <c r="E1040" s="172"/>
      <c r="F1040" s="167" t="str">
        <f t="shared" si="121"/>
        <v>damage 98</v>
      </c>
      <c r="G1040" s="171"/>
      <c r="H1040" s="171"/>
      <c r="I1040" s="171"/>
      <c r="J1040" s="94"/>
    </row>
    <row r="1041" spans="1:18">
      <c r="A1041" s="38"/>
      <c r="B1041" s="169"/>
      <c r="C1041" s="167"/>
      <c r="D1041" s="167"/>
      <c r="E1041" s="172"/>
      <c r="F1041" s="167" t="str">
        <f t="shared" si="121"/>
        <v>damage 99</v>
      </c>
      <c r="G1041" s="171"/>
      <c r="H1041" s="171"/>
      <c r="I1041" s="171"/>
      <c r="J1041" s="94"/>
    </row>
    <row r="1042" spans="1:18">
      <c r="A1042" s="38"/>
      <c r="B1042" s="169"/>
      <c r="C1042" s="167"/>
      <c r="D1042" s="167"/>
      <c r="E1042" s="172"/>
      <c r="F1042" s="167"/>
      <c r="G1042" s="171"/>
      <c r="H1042" s="171"/>
      <c r="I1042" s="171"/>
      <c r="J1042" s="94"/>
    </row>
    <row r="1043" spans="1:18">
      <c r="A1043" s="38"/>
      <c r="B1043" s="200" t="str">
        <f>C744</f>
        <v>Number/NameS10</v>
      </c>
      <c r="C1043" s="201"/>
      <c r="D1043" s="201"/>
      <c r="E1043" s="172"/>
      <c r="F1043" s="168" t="s">
        <v>112</v>
      </c>
      <c r="G1043" s="171" t="str">
        <f t="shared" ref="G1043:J1045" si="122">G780</f>
        <v/>
      </c>
      <c r="H1043" s="171" t="str">
        <f t="shared" si="122"/>
        <v/>
      </c>
      <c r="I1043" s="171" t="str">
        <f t="shared" si="122"/>
        <v/>
      </c>
      <c r="J1043" s="94" t="str">
        <f t="shared" si="122"/>
        <v/>
      </c>
      <c r="Q1043" s="66"/>
      <c r="R1043" s="44"/>
    </row>
    <row r="1044" spans="1:18">
      <c r="A1044" s="38"/>
      <c r="B1044" s="169"/>
      <c r="C1044" s="167"/>
      <c r="D1044" s="167"/>
      <c r="E1044" s="172"/>
      <c r="F1044" s="168" t="s">
        <v>113</v>
      </c>
      <c r="G1044" s="171" t="str">
        <f t="shared" si="122"/>
        <v/>
      </c>
      <c r="H1044" s="171" t="str">
        <f t="shared" si="122"/>
        <v/>
      </c>
      <c r="I1044" s="171" t="str">
        <f t="shared" si="122"/>
        <v/>
      </c>
      <c r="J1044" s="94" t="str">
        <f t="shared" si="122"/>
        <v/>
      </c>
    </row>
    <row r="1045" spans="1:18">
      <c r="A1045" s="38"/>
      <c r="B1045" s="169"/>
      <c r="C1045" s="167"/>
      <c r="D1045" s="167"/>
      <c r="E1045" s="172"/>
      <c r="F1045" s="167" t="s">
        <v>116</v>
      </c>
      <c r="G1045" s="171" t="str">
        <f t="shared" si="122"/>
        <v/>
      </c>
      <c r="H1045" s="171" t="str">
        <f t="shared" si="122"/>
        <v/>
      </c>
      <c r="I1045" s="171" t="str">
        <f t="shared" si="122"/>
        <v/>
      </c>
      <c r="J1045" s="94" t="str">
        <f t="shared" si="122"/>
        <v/>
      </c>
    </row>
    <row r="1046" spans="1:18">
      <c r="A1046" s="38"/>
      <c r="B1046" s="169"/>
      <c r="C1046" s="167"/>
      <c r="D1046" s="167"/>
      <c r="E1046" s="172"/>
      <c r="F1046" s="167" t="str">
        <f>C791</f>
        <v>injury 100</v>
      </c>
      <c r="G1046" s="171"/>
      <c r="H1046" s="171"/>
      <c r="I1046" s="171"/>
      <c r="J1046" s="94"/>
    </row>
    <row r="1047" spans="1:18">
      <c r="A1047" s="38"/>
      <c r="B1047" s="169"/>
      <c r="C1047" s="167"/>
      <c r="D1047" s="167"/>
      <c r="E1047" s="172"/>
      <c r="F1047" s="167" t="str">
        <f t="shared" ref="F1047:F1055" si="123">C792</f>
        <v>injury 101</v>
      </c>
      <c r="G1047" s="171"/>
      <c r="H1047" s="171"/>
      <c r="I1047" s="171"/>
      <c r="J1047" s="94"/>
    </row>
    <row r="1048" spans="1:18">
      <c r="A1048" s="38"/>
      <c r="B1048" s="169"/>
      <c r="C1048" s="167"/>
      <c r="D1048" s="167"/>
      <c r="E1048" s="172"/>
      <c r="F1048" s="167" t="str">
        <f t="shared" si="123"/>
        <v>injury 102</v>
      </c>
      <c r="G1048" s="171"/>
      <c r="H1048" s="171"/>
      <c r="I1048" s="171"/>
      <c r="J1048" s="94"/>
    </row>
    <row r="1049" spans="1:18">
      <c r="A1049" s="38"/>
      <c r="B1049" s="169"/>
      <c r="C1049" s="167"/>
      <c r="D1049" s="167"/>
      <c r="E1049" s="172"/>
      <c r="F1049" s="167" t="str">
        <f t="shared" si="123"/>
        <v>injury 103</v>
      </c>
      <c r="G1049" s="171"/>
      <c r="H1049" s="171"/>
      <c r="I1049" s="171"/>
      <c r="J1049" s="94"/>
    </row>
    <row r="1050" spans="1:18">
      <c r="A1050" s="38"/>
      <c r="B1050" s="169"/>
      <c r="C1050" s="167"/>
      <c r="D1050" s="167"/>
      <c r="E1050" s="172"/>
      <c r="F1050" s="167" t="str">
        <f t="shared" si="123"/>
        <v>injury 104</v>
      </c>
      <c r="G1050" s="171"/>
      <c r="H1050" s="171"/>
      <c r="I1050" s="171"/>
      <c r="J1050" s="94"/>
    </row>
    <row r="1051" spans="1:18">
      <c r="A1051" s="38"/>
      <c r="B1051" s="169"/>
      <c r="C1051" s="167"/>
      <c r="D1051" s="167"/>
      <c r="E1051" s="172"/>
      <c r="F1051" s="167" t="str">
        <f t="shared" si="123"/>
        <v>injury 105</v>
      </c>
      <c r="G1051" s="171"/>
      <c r="H1051" s="171"/>
      <c r="I1051" s="171"/>
      <c r="J1051" s="94"/>
    </row>
    <row r="1052" spans="1:18">
      <c r="A1052" s="38"/>
      <c r="B1052" s="169"/>
      <c r="C1052" s="167"/>
      <c r="D1052" s="167"/>
      <c r="E1052" s="172"/>
      <c r="F1052" s="167" t="str">
        <f t="shared" si="123"/>
        <v>injury 106</v>
      </c>
      <c r="G1052" s="171"/>
      <c r="H1052" s="171"/>
      <c r="I1052" s="171"/>
      <c r="J1052" s="94"/>
    </row>
    <row r="1053" spans="1:18">
      <c r="A1053" s="38"/>
      <c r="B1053" s="169"/>
      <c r="C1053" s="167"/>
      <c r="D1053" s="167"/>
      <c r="E1053" s="172"/>
      <c r="F1053" s="167" t="str">
        <f t="shared" si="123"/>
        <v>injury 107</v>
      </c>
      <c r="G1053" s="171"/>
      <c r="H1053" s="171"/>
      <c r="I1053" s="171"/>
      <c r="J1053" s="94"/>
    </row>
    <row r="1054" spans="1:18">
      <c r="A1054" s="38"/>
      <c r="B1054" s="169"/>
      <c r="C1054" s="167"/>
      <c r="D1054" s="167"/>
      <c r="E1054" s="172"/>
      <c r="F1054" s="167" t="str">
        <f t="shared" si="123"/>
        <v>injury 108</v>
      </c>
      <c r="G1054" s="171"/>
      <c r="H1054" s="171"/>
      <c r="I1054" s="171"/>
      <c r="J1054" s="94"/>
    </row>
    <row r="1055" spans="1:18">
      <c r="A1055" s="38"/>
      <c r="B1055" s="169"/>
      <c r="C1055" s="167"/>
      <c r="D1055" s="167"/>
      <c r="E1055" s="172"/>
      <c r="F1055" s="167" t="str">
        <f t="shared" si="123"/>
        <v>injury 109</v>
      </c>
      <c r="G1055" s="171"/>
      <c r="H1055" s="171"/>
      <c r="I1055" s="171"/>
      <c r="J1055" s="94"/>
    </row>
    <row r="1056" spans="1:18">
      <c r="A1056" s="38"/>
      <c r="B1056" s="169"/>
      <c r="C1056" s="167"/>
      <c r="D1056" s="167"/>
      <c r="E1056" s="172"/>
      <c r="F1056" s="167" t="str">
        <f t="shared" ref="F1056:F1065" si="124">C808</f>
        <v>damage 100</v>
      </c>
      <c r="G1056" s="171"/>
      <c r="H1056" s="171"/>
      <c r="I1056" s="171"/>
      <c r="J1056" s="94"/>
    </row>
    <row r="1057" spans="1:10">
      <c r="A1057" s="38"/>
      <c r="B1057" s="169"/>
      <c r="C1057" s="167"/>
      <c r="D1057" s="167"/>
      <c r="E1057" s="172"/>
      <c r="F1057" s="167" t="str">
        <f t="shared" si="124"/>
        <v>damage 101</v>
      </c>
      <c r="G1057" s="171"/>
      <c r="H1057" s="171"/>
      <c r="I1057" s="171"/>
      <c r="J1057" s="94"/>
    </row>
    <row r="1058" spans="1:10">
      <c r="A1058" s="38"/>
      <c r="B1058" s="169"/>
      <c r="C1058" s="167"/>
      <c r="D1058" s="167"/>
      <c r="E1058" s="172"/>
      <c r="F1058" s="167" t="str">
        <f t="shared" si="124"/>
        <v>damage 102</v>
      </c>
      <c r="G1058" s="171"/>
      <c r="H1058" s="171"/>
      <c r="I1058" s="171"/>
      <c r="J1058" s="94"/>
    </row>
    <row r="1059" spans="1:10">
      <c r="A1059" s="38"/>
      <c r="B1059" s="169"/>
      <c r="C1059" s="167"/>
      <c r="D1059" s="167"/>
      <c r="E1059" s="172"/>
      <c r="F1059" s="167" t="str">
        <f t="shared" si="124"/>
        <v>damage 103</v>
      </c>
      <c r="G1059" s="171"/>
      <c r="H1059" s="171"/>
      <c r="I1059" s="171"/>
      <c r="J1059" s="94"/>
    </row>
    <row r="1060" spans="1:10">
      <c r="A1060" s="38"/>
      <c r="B1060" s="169"/>
      <c r="C1060" s="167"/>
      <c r="D1060" s="167"/>
      <c r="E1060" s="172"/>
      <c r="F1060" s="167" t="str">
        <f t="shared" si="124"/>
        <v>damage 104</v>
      </c>
      <c r="G1060" s="171"/>
      <c r="H1060" s="171"/>
      <c r="I1060" s="171"/>
      <c r="J1060" s="94"/>
    </row>
    <row r="1061" spans="1:10">
      <c r="A1061" s="38"/>
      <c r="B1061" s="169"/>
      <c r="C1061" s="167"/>
      <c r="D1061" s="167"/>
      <c r="E1061" s="172"/>
      <c r="F1061" s="167" t="str">
        <f t="shared" si="124"/>
        <v>damage 105</v>
      </c>
      <c r="G1061" s="171"/>
      <c r="H1061" s="171"/>
      <c r="I1061" s="171"/>
      <c r="J1061" s="94"/>
    </row>
    <row r="1062" spans="1:10">
      <c r="A1062" s="38"/>
      <c r="B1062" s="169"/>
      <c r="C1062" s="167"/>
      <c r="D1062" s="167"/>
      <c r="E1062" s="172"/>
      <c r="F1062" s="167" t="str">
        <f t="shared" si="124"/>
        <v>damage 106</v>
      </c>
      <c r="G1062" s="171"/>
      <c r="H1062" s="171"/>
      <c r="I1062" s="171"/>
      <c r="J1062" s="94"/>
    </row>
    <row r="1063" spans="1:10">
      <c r="A1063" s="38"/>
      <c r="B1063" s="169"/>
      <c r="C1063" s="167"/>
      <c r="D1063" s="167"/>
      <c r="E1063" s="172"/>
      <c r="F1063" s="167" t="str">
        <f t="shared" si="124"/>
        <v>damage 107</v>
      </c>
      <c r="G1063" s="171"/>
      <c r="H1063" s="171"/>
      <c r="I1063" s="171"/>
      <c r="J1063" s="94"/>
    </row>
    <row r="1064" spans="1:10">
      <c r="A1064" s="38"/>
      <c r="B1064" s="169"/>
      <c r="C1064" s="167"/>
      <c r="D1064" s="167"/>
      <c r="E1064" s="172"/>
      <c r="F1064" s="167" t="str">
        <f t="shared" si="124"/>
        <v>damage 108</v>
      </c>
      <c r="G1064" s="171"/>
      <c r="H1064" s="171"/>
      <c r="I1064" s="171"/>
      <c r="J1064" s="94"/>
    </row>
    <row r="1065" spans="1:10">
      <c r="A1065" s="38"/>
      <c r="B1065" s="169"/>
      <c r="C1065" s="167"/>
      <c r="D1065" s="167"/>
      <c r="E1065" s="172"/>
      <c r="F1065" s="167" t="str">
        <f t="shared" si="124"/>
        <v>damage 109</v>
      </c>
      <c r="G1065" s="171"/>
      <c r="H1065" s="171"/>
      <c r="I1065" s="171"/>
      <c r="J1065" s="94"/>
    </row>
    <row r="1066" spans="1:10">
      <c r="A1066" s="38"/>
      <c r="B1066" s="169"/>
      <c r="C1066" s="167"/>
      <c r="D1066" s="167"/>
      <c r="E1066" s="172"/>
      <c r="F1066" s="167"/>
      <c r="G1066" s="171"/>
      <c r="H1066" s="171"/>
      <c r="I1066" s="171"/>
      <c r="J1066" s="94"/>
    </row>
    <row r="1067" spans="1:10" ht="13.5" thickBot="1">
      <c r="A1067" s="38"/>
      <c r="B1067" s="169"/>
      <c r="C1067" s="167"/>
      <c r="D1067" s="167"/>
      <c r="E1067" s="4"/>
      <c r="F1067" s="167" t="s">
        <v>152</v>
      </c>
      <c r="G1067" s="98">
        <f>IF($G1072,SUM(G827:G1066),"Invalid")</f>
        <v>0</v>
      </c>
      <c r="H1067" s="98">
        <f>IF($G1072,SUM(H827:H1066),"Invalid")</f>
        <v>0</v>
      </c>
      <c r="I1067" s="98">
        <f>IF($G1072,SUM(I827:I1066),"Invalid")</f>
        <v>0</v>
      </c>
      <c r="J1067" s="99">
        <f>IF($G1072,SUM(J827:J1066),"Invalid")</f>
        <v>0</v>
      </c>
    </row>
    <row r="1068" spans="1:10" ht="13.5" thickTop="1">
      <c r="A1068" s="38"/>
      <c r="B1068" s="169"/>
      <c r="C1068" s="167"/>
      <c r="D1068" s="167"/>
      <c r="E1068" s="4"/>
      <c r="F1068" s="167" t="s">
        <v>14</v>
      </c>
      <c r="G1068" s="174" t="str">
        <f>IFERROR(IF(G1067&gt;0,INDEX(LGletters,MATCH((G1067),LGvalues,-1)),""),"Invalid")</f>
        <v/>
      </c>
      <c r="H1068" s="174" t="str">
        <f>IFERROR(IF(H1067&gt;0,INDEX(LGletters,MATCH((H1067),LGvalues,-1)),""),"Invalid")</f>
        <v/>
      </c>
      <c r="I1068" s="174" t="str">
        <f>IFERROR(IF(I1067&gt;0,INDEX(LGletters,MATCH((I1067),LGvalues,-1)),""),"Invalid")</f>
        <v/>
      </c>
      <c r="J1068" s="56" t="str">
        <f>IFERROR(IF(J1067&gt;0,INDEX(LGletters,MATCH((J1067),LGvalues,-1)),""),"Invalid")</f>
        <v/>
      </c>
    </row>
    <row r="1069" spans="1:10">
      <c r="A1069" s="38"/>
      <c r="B1069" s="169"/>
      <c r="C1069" s="167"/>
      <c r="D1069" s="167"/>
      <c r="E1069" s="4"/>
      <c r="F1069" s="167" t="s">
        <v>23</v>
      </c>
      <c r="G1069" s="171" t="str">
        <f>IFERROR(IF(G1068="","",ROMAN(INDEX(Rindices, G826,FIND(UPPER(G1068),"ABCDEF")))),"Invalid")</f>
        <v/>
      </c>
      <c r="H1069" s="171" t="str">
        <f>IFERROR(IF(H1068="","",ROMAN(INDEX(Rindices, H826,FIND(UPPER(H1068),"ABCDEF")))),"Invalid")</f>
        <v/>
      </c>
      <c r="I1069" s="171" t="str">
        <f>IFERROR(IF(I1068="","",ROMAN(INDEX(Rindices, I826,FIND(UPPER(I1068),"ABCDEF")))),"Invalid")</f>
        <v/>
      </c>
      <c r="J1069" s="94" t="str">
        <f>IFERROR(IF(J1068="","",ROMAN(INDEX(Rindices, J826,FIND(UPPER(J1068),"ABCDEF")))),"Invalid")</f>
        <v/>
      </c>
    </row>
    <row r="1070" spans="1:10">
      <c r="A1070" s="38"/>
      <c r="B1070" s="169"/>
      <c r="C1070" s="167"/>
      <c r="D1070" s="167"/>
      <c r="E1070" s="4"/>
      <c r="F1070" s="167" t="s">
        <v>12</v>
      </c>
      <c r="G1070" s="173" t="str">
        <f>IF($G1072,IFERROR(CHOOSE(IFERROR(IF(G1068="","",INDEX(Rindices, G826,FIND(UPPER(G1068),"ABCDEF"))),"Invalid"),"Very Low","Low","Medium","High","Very High"),""),"Invalid")</f>
        <v/>
      </c>
      <c r="H1070" s="173" t="str">
        <f>IF($G1072,IFERROR(CHOOSE(IFERROR(IF(H1068="","",INDEX(Rindices, H826,FIND(UPPER(H1068),"ABCDEF"))),"Invalid"),"Very Low","Low","Medium","High","Very High"),""),"Invalid")</f>
        <v/>
      </c>
      <c r="I1070" s="173" t="str">
        <f>IF($G1072,IFERROR(CHOOSE(IFERROR(IF(I1068="","",INDEX(Rindices, I826,FIND(UPPER(I1068),"ABCDEF"))),"Invalid"),"Very Low","Low","Medium","High","Very High"),""),"Invalid")</f>
        <v/>
      </c>
      <c r="J1070" s="57" t="str">
        <f>IF($G1072,IFERROR(CHOOSE(IFERROR(IF(J1068="","",INDEX(Rindices, J826,FIND(UPPER(J1068),"ABCDEF"))),"Invalid"),"Very Low","Low","Medium","High","Very High"),""),"Invalid")</f>
        <v/>
      </c>
    </row>
    <row r="1071" spans="1:10">
      <c r="A1071" s="38"/>
      <c r="B1071" s="169"/>
      <c r="C1071" s="167"/>
      <c r="D1071" s="167"/>
      <c r="E1071" s="4"/>
      <c r="F1071" s="47" t="s">
        <v>203</v>
      </c>
      <c r="G1071" s="48" t="str">
        <f>IFERROR(CHOOSE(MAX(IFERROR(MATCH(G1069,RomNum,0),0),IFERROR(MATCH(H1069,RomNum,0),0),IFERROR(MATCH(I1069,RomNum,0),0),IFERROR(MATCH(J1069,RomNum,0),0)),"Very Low","Low","Medium","High","Very High"),"")</f>
        <v/>
      </c>
      <c r="H1071" s="4"/>
      <c r="I1071" s="4"/>
      <c r="J1071" s="39"/>
    </row>
    <row r="1072" spans="1:10" ht="13.5" thickBot="1">
      <c r="A1072" s="4"/>
      <c r="B1072" s="110"/>
      <c r="C1072" s="41"/>
      <c r="D1072" s="41"/>
      <c r="E1072" s="32"/>
      <c r="F1072" s="96" t="s">
        <v>127</v>
      </c>
      <c r="G1072" s="97" t="b">
        <f>ISNA(MATCH("Invalid",G827:G1045,0))</f>
        <v>1</v>
      </c>
      <c r="H1072" s="32"/>
      <c r="I1072" s="32"/>
      <c r="J1072" s="42"/>
    </row>
  </sheetData>
  <mergeCells count="324">
    <mergeCell ref="C635:F635"/>
    <mergeCell ref="C636:F636"/>
    <mergeCell ref="C637:F637"/>
    <mergeCell ref="C638:F638"/>
    <mergeCell ref="C651:F651"/>
    <mergeCell ref="C652:F652"/>
    <mergeCell ref="C653:F653"/>
    <mergeCell ref="C654:F654"/>
    <mergeCell ref="C655:F655"/>
    <mergeCell ref="C650:F650"/>
    <mergeCell ref="C488:F488"/>
    <mergeCell ref="C489:F489"/>
    <mergeCell ref="C490:F490"/>
    <mergeCell ref="C491:F491"/>
    <mergeCell ref="C492:F492"/>
    <mergeCell ref="C493:F493"/>
    <mergeCell ref="G482:J482"/>
    <mergeCell ref="C484:F484"/>
    <mergeCell ref="C793:F793"/>
    <mergeCell ref="C550:F550"/>
    <mergeCell ref="C551:F551"/>
    <mergeCell ref="C552:F552"/>
    <mergeCell ref="C553:F553"/>
    <mergeCell ref="C554:F554"/>
    <mergeCell ref="C555:F555"/>
    <mergeCell ref="B545:O545"/>
    <mergeCell ref="G546:J546"/>
    <mergeCell ref="C548:F548"/>
    <mergeCell ref="C549:F549"/>
    <mergeCell ref="G644:J644"/>
    <mergeCell ref="C646:F646"/>
    <mergeCell ref="C647:F647"/>
    <mergeCell ref="C648:F648"/>
    <mergeCell ref="C649:F649"/>
    <mergeCell ref="C328:F328"/>
    <mergeCell ref="C329:F329"/>
    <mergeCell ref="C330:F330"/>
    <mergeCell ref="C331:F331"/>
    <mergeCell ref="C311:F311"/>
    <mergeCell ref="C312:F312"/>
    <mergeCell ref="C313:F313"/>
    <mergeCell ref="C314:F314"/>
    <mergeCell ref="C389:F389"/>
    <mergeCell ref="C326:F326"/>
    <mergeCell ref="C817:F817"/>
    <mergeCell ref="G806:J806"/>
    <mergeCell ref="G789:J789"/>
    <mergeCell ref="C734:F734"/>
    <mergeCell ref="C735:F735"/>
    <mergeCell ref="C736:F736"/>
    <mergeCell ref="B788:O788"/>
    <mergeCell ref="H749:I749"/>
    <mergeCell ref="C161:F161"/>
    <mergeCell ref="C162:F162"/>
    <mergeCell ref="C164:F164"/>
    <mergeCell ref="C165:F165"/>
    <mergeCell ref="C166:F166"/>
    <mergeCell ref="C241:F241"/>
    <mergeCell ref="C327:F327"/>
    <mergeCell ref="C812:F812"/>
    <mergeCell ref="C813:F813"/>
    <mergeCell ref="C728:F728"/>
    <mergeCell ref="C729:F729"/>
    <mergeCell ref="C730:F730"/>
    <mergeCell ref="C731:F731"/>
    <mergeCell ref="C732:F732"/>
    <mergeCell ref="C733:F733"/>
    <mergeCell ref="C718:F718"/>
    <mergeCell ref="C814:F814"/>
    <mergeCell ref="C815:F815"/>
    <mergeCell ref="C816:F816"/>
    <mergeCell ref="C719:F719"/>
    <mergeCell ref="C727:F727"/>
    <mergeCell ref="C712:F712"/>
    <mergeCell ref="C713:F713"/>
    <mergeCell ref="C714:F714"/>
    <mergeCell ref="C715:F715"/>
    <mergeCell ref="C716:F716"/>
    <mergeCell ref="C717:F717"/>
    <mergeCell ref="C800:F800"/>
    <mergeCell ref="C808:F808"/>
    <mergeCell ref="C809:F809"/>
    <mergeCell ref="C810:F810"/>
    <mergeCell ref="C811:F811"/>
    <mergeCell ref="C791:F791"/>
    <mergeCell ref="C792:F792"/>
    <mergeCell ref="C794:F794"/>
    <mergeCell ref="C795:F795"/>
    <mergeCell ref="C796:F796"/>
    <mergeCell ref="C797:F797"/>
    <mergeCell ref="C798:F798"/>
    <mergeCell ref="C799:F799"/>
    <mergeCell ref="C634:F634"/>
    <mergeCell ref="G627:J627"/>
    <mergeCell ref="C629:F629"/>
    <mergeCell ref="C630:F630"/>
    <mergeCell ref="C631:F631"/>
    <mergeCell ref="C632:F632"/>
    <mergeCell ref="C633:F633"/>
    <mergeCell ref="C572:F572"/>
    <mergeCell ref="C573:F573"/>
    <mergeCell ref="C574:F574"/>
    <mergeCell ref="B626:O626"/>
    <mergeCell ref="C566:F566"/>
    <mergeCell ref="C567:F567"/>
    <mergeCell ref="C568:F568"/>
    <mergeCell ref="C569:F569"/>
    <mergeCell ref="C570:F570"/>
    <mergeCell ref="C571:F571"/>
    <mergeCell ref="H587:I587"/>
    <mergeCell ref="C556:F556"/>
    <mergeCell ref="C557:F557"/>
    <mergeCell ref="G563:J563"/>
    <mergeCell ref="C565:F565"/>
    <mergeCell ref="C485:F485"/>
    <mergeCell ref="C486:F486"/>
    <mergeCell ref="C487:F487"/>
    <mergeCell ref="C472:F472"/>
    <mergeCell ref="C473:F473"/>
    <mergeCell ref="C474:F474"/>
    <mergeCell ref="C475:F475"/>
    <mergeCell ref="C476:F476"/>
    <mergeCell ref="G465:J465"/>
    <mergeCell ref="C467:F467"/>
    <mergeCell ref="C468:F468"/>
    <mergeCell ref="C469:F469"/>
    <mergeCell ref="C470:F470"/>
    <mergeCell ref="C471:F471"/>
    <mergeCell ref="B464:O464"/>
    <mergeCell ref="H425:I425"/>
    <mergeCell ref="C404:F404"/>
    <mergeCell ref="C394:F394"/>
    <mergeCell ref="C395:F395"/>
    <mergeCell ref="C403:F403"/>
    <mergeCell ref="C388:F388"/>
    <mergeCell ref="B383:O383"/>
    <mergeCell ref="G384:J384"/>
    <mergeCell ref="C386:F386"/>
    <mergeCell ref="C387:F387"/>
    <mergeCell ref="C390:F390"/>
    <mergeCell ref="C391:F391"/>
    <mergeCell ref="C392:F392"/>
    <mergeCell ref="C393:F393"/>
    <mergeCell ref="C405:F405"/>
    <mergeCell ref="C406:F406"/>
    <mergeCell ref="C407:F407"/>
    <mergeCell ref="C408:F408"/>
    <mergeCell ref="C409:F409"/>
    <mergeCell ref="C410:F410"/>
    <mergeCell ref="C411:F411"/>
    <mergeCell ref="C412:F412"/>
    <mergeCell ref="G320:J320"/>
    <mergeCell ref="C322:F322"/>
    <mergeCell ref="C323:F323"/>
    <mergeCell ref="C324:F324"/>
    <mergeCell ref="C325:F325"/>
    <mergeCell ref="C310:F310"/>
    <mergeCell ref="G303:J303"/>
    <mergeCell ref="C305:F305"/>
    <mergeCell ref="C306:F306"/>
    <mergeCell ref="C307:F307"/>
    <mergeCell ref="C308:F308"/>
    <mergeCell ref="C309:F309"/>
    <mergeCell ref="C231:F231"/>
    <mergeCell ref="C248:F248"/>
    <mergeCell ref="C249:F249"/>
    <mergeCell ref="C250:F250"/>
    <mergeCell ref="B302:O302"/>
    <mergeCell ref="C242:F242"/>
    <mergeCell ref="C243:F243"/>
    <mergeCell ref="C244:F244"/>
    <mergeCell ref="C245:F245"/>
    <mergeCell ref="C246:F246"/>
    <mergeCell ref="C247:F247"/>
    <mergeCell ref="H263:I263"/>
    <mergeCell ref="G77:J77"/>
    <mergeCell ref="C79:F79"/>
    <mergeCell ref="C80:F80"/>
    <mergeCell ref="C81:F81"/>
    <mergeCell ref="C82:F82"/>
    <mergeCell ref="C83:F83"/>
    <mergeCell ref="B221:O221"/>
    <mergeCell ref="G222:J222"/>
    <mergeCell ref="C224:F224"/>
    <mergeCell ref="C167:F167"/>
    <mergeCell ref="C168:F168"/>
    <mergeCell ref="C169:F169"/>
    <mergeCell ref="B140:O140"/>
    <mergeCell ref="G141:J141"/>
    <mergeCell ref="C143:F143"/>
    <mergeCell ref="C144:F144"/>
    <mergeCell ref="G158:J158"/>
    <mergeCell ref="C163:F163"/>
    <mergeCell ref="C151:F151"/>
    <mergeCell ref="C152:F152"/>
    <mergeCell ref="C160:F160"/>
    <mergeCell ref="C145:F145"/>
    <mergeCell ref="C146:F146"/>
    <mergeCell ref="C147:F147"/>
    <mergeCell ref="C62:F62"/>
    <mergeCell ref="C63:F63"/>
    <mergeCell ref="C64:F64"/>
    <mergeCell ref="C65:F65"/>
    <mergeCell ref="C66:F66"/>
    <mergeCell ref="C67:F67"/>
    <mergeCell ref="B923:D923"/>
    <mergeCell ref="B947:D947"/>
    <mergeCell ref="C84:F84"/>
    <mergeCell ref="C85:F85"/>
    <mergeCell ref="C86:F86"/>
    <mergeCell ref="C87:F87"/>
    <mergeCell ref="C88:F88"/>
    <mergeCell ref="C225:F225"/>
    <mergeCell ref="C148:F148"/>
    <mergeCell ref="C149:F149"/>
    <mergeCell ref="C150:F150"/>
    <mergeCell ref="C232:F232"/>
    <mergeCell ref="C233:F233"/>
    <mergeCell ref="C226:F226"/>
    <mergeCell ref="C227:F227"/>
    <mergeCell ref="C228:F228"/>
    <mergeCell ref="C229:F229"/>
    <mergeCell ref="C230:F230"/>
    <mergeCell ref="B971:D971"/>
    <mergeCell ref="B995:D995"/>
    <mergeCell ref="B1019:D1019"/>
    <mergeCell ref="B1043:D1043"/>
    <mergeCell ref="G825:J825"/>
    <mergeCell ref="B826:D826"/>
    <mergeCell ref="B827:D827"/>
    <mergeCell ref="B851:D851"/>
    <mergeCell ref="B875:D875"/>
    <mergeCell ref="B899:D899"/>
    <mergeCell ref="Q749:T749"/>
    <mergeCell ref="W752:W753"/>
    <mergeCell ref="G778:J778"/>
    <mergeCell ref="Q779:Q780"/>
    <mergeCell ref="R779:R780"/>
    <mergeCell ref="S779:S780"/>
    <mergeCell ref="T779:T780"/>
    <mergeCell ref="H668:I668"/>
    <mergeCell ref="Q668:T668"/>
    <mergeCell ref="W671:W672"/>
    <mergeCell ref="G697:J697"/>
    <mergeCell ref="Q698:Q699"/>
    <mergeCell ref="R698:R699"/>
    <mergeCell ref="S698:S699"/>
    <mergeCell ref="T698:T699"/>
    <mergeCell ref="G725:J725"/>
    <mergeCell ref="B707:O707"/>
    <mergeCell ref="G708:J708"/>
    <mergeCell ref="C710:F710"/>
    <mergeCell ref="C711:F711"/>
    <mergeCell ref="Q587:T587"/>
    <mergeCell ref="W590:W591"/>
    <mergeCell ref="G616:J616"/>
    <mergeCell ref="Q617:Q618"/>
    <mergeCell ref="R617:R618"/>
    <mergeCell ref="S617:S618"/>
    <mergeCell ref="T617:T618"/>
    <mergeCell ref="H506:I506"/>
    <mergeCell ref="Q506:T506"/>
    <mergeCell ref="W509:W510"/>
    <mergeCell ref="G535:J535"/>
    <mergeCell ref="Q536:Q537"/>
    <mergeCell ref="R536:R537"/>
    <mergeCell ref="S536:S537"/>
    <mergeCell ref="T536:T537"/>
    <mergeCell ref="Q425:T425"/>
    <mergeCell ref="W428:W429"/>
    <mergeCell ref="G454:J454"/>
    <mergeCell ref="Q455:Q456"/>
    <mergeCell ref="R455:R456"/>
    <mergeCell ref="S455:S456"/>
    <mergeCell ref="T455:T456"/>
    <mergeCell ref="H344:I344"/>
    <mergeCell ref="Q344:T344"/>
    <mergeCell ref="W347:W348"/>
    <mergeCell ref="G373:J373"/>
    <mergeCell ref="Q374:Q375"/>
    <mergeCell ref="R374:R375"/>
    <mergeCell ref="S374:S375"/>
    <mergeCell ref="T374:T375"/>
    <mergeCell ref="G401:J401"/>
    <mergeCell ref="Q263:T263"/>
    <mergeCell ref="W266:W267"/>
    <mergeCell ref="G292:J292"/>
    <mergeCell ref="Q293:Q294"/>
    <mergeCell ref="R293:R294"/>
    <mergeCell ref="S293:S294"/>
    <mergeCell ref="T293:T294"/>
    <mergeCell ref="H182:I182"/>
    <mergeCell ref="Q182:T182"/>
    <mergeCell ref="W185:W186"/>
    <mergeCell ref="G211:J211"/>
    <mergeCell ref="Q212:Q213"/>
    <mergeCell ref="R212:R213"/>
    <mergeCell ref="S212:S213"/>
    <mergeCell ref="T212:T213"/>
    <mergeCell ref="G239:J239"/>
    <mergeCell ref="H20:I20"/>
    <mergeCell ref="Q20:T20"/>
    <mergeCell ref="W21:X21"/>
    <mergeCell ref="W23:W24"/>
    <mergeCell ref="E1:F1"/>
    <mergeCell ref="B3:K7"/>
    <mergeCell ref="W104:W105"/>
    <mergeCell ref="G130:J130"/>
    <mergeCell ref="Q131:Q132"/>
    <mergeCell ref="R131:R132"/>
    <mergeCell ref="S131:S132"/>
    <mergeCell ref="T131:T132"/>
    <mergeCell ref="G49:J49"/>
    <mergeCell ref="Q50:Q51"/>
    <mergeCell ref="R50:R51"/>
    <mergeCell ref="S50:S51"/>
    <mergeCell ref="T50:T51"/>
    <mergeCell ref="H101:I101"/>
    <mergeCell ref="G60:J60"/>
    <mergeCell ref="B59:O59"/>
    <mergeCell ref="C68:F68"/>
    <mergeCell ref="C69:F69"/>
    <mergeCell ref="C70:F70"/>
    <mergeCell ref="C71:F71"/>
  </mergeCells>
  <conditionalFormatting sqref="C751:E775 E776:E777 C670:E694 E695:E696 C589:E613 E614:E615 C508:E532 E533:E534 C427:E451 E452:E453 C346:E370 E371:E372 C265:E289 E290:E291 C184:E208 E209:E210 C103:E127 E128:E129 E22:E48 C22:D46 B3:B7">
    <cfRule type="cellIs" dxfId="7" priority="2" operator="equal">
      <formula>0</formula>
    </cfRule>
  </conditionalFormatting>
  <conditionalFormatting sqref="R751:T777 R670:T696 R589:T615 R508:T534 R427:T453 R346:T372 R265:T291 R184:T210 R103:T129 R22:T48">
    <cfRule type="containsText" dxfId="6" priority="1" operator="containsText" text=" ">
      <formula>NOT(ISERROR(SEARCH(" ",R22)))</formula>
    </cfRule>
  </conditionalFormatting>
  <dataValidations count="1">
    <dataValidation type="list" allowBlank="1" showInputMessage="1" showErrorMessage="1" sqref="H670:H696 H589:H615 H508:H534 H427:H453 H346:H372 H265:H291 H184:H210 H103:H129 H22:H48 H751:H777">
      <formula1>ATgroups</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dimension ref="A1:AB922"/>
  <sheetViews>
    <sheetView zoomScaleNormal="100" workbookViewId="0">
      <selection activeCell="M3" sqref="M3:O6"/>
    </sheetView>
  </sheetViews>
  <sheetFormatPr defaultRowHeight="12.75"/>
  <cols>
    <col min="1" max="1" width="13.1640625" customWidth="1"/>
    <col min="2" max="2" width="39" customWidth="1"/>
    <col min="3" max="3" width="19" customWidth="1"/>
    <col min="4" max="4" width="11.33203125" customWidth="1"/>
    <col min="5" max="5" width="10.83203125" customWidth="1"/>
    <col min="12" max="12" width="4.83203125" customWidth="1"/>
    <col min="14" max="14" width="4.83203125" customWidth="1"/>
    <col min="15" max="15" width="10.6640625" customWidth="1"/>
    <col min="16" max="16" width="4.83203125" customWidth="1"/>
  </cols>
  <sheetData>
    <row r="1" spans="1:21" ht="15.75">
      <c r="A1" s="145" t="s">
        <v>193</v>
      </c>
      <c r="B1" s="146" t="s">
        <v>415</v>
      </c>
      <c r="C1" s="127"/>
      <c r="E1" s="147"/>
      <c r="F1" s="147"/>
      <c r="G1" s="147"/>
      <c r="H1" s="147"/>
      <c r="J1" s="44"/>
      <c r="K1" s="44"/>
      <c r="L1" s="44"/>
      <c r="M1" s="62" t="s">
        <v>192</v>
      </c>
      <c r="N1" s="62"/>
      <c r="O1" s="62"/>
      <c r="P1" s="62"/>
      <c r="Q1" s="62"/>
      <c r="R1" s="62"/>
      <c r="S1" s="62"/>
      <c r="T1" s="62"/>
      <c r="U1" s="62"/>
    </row>
    <row r="2" spans="1:21" ht="18">
      <c r="A2" s="2"/>
      <c r="J2" s="44"/>
      <c r="K2" s="44"/>
      <c r="L2" s="44"/>
      <c r="M2" s="77" t="s">
        <v>138</v>
      </c>
      <c r="N2" s="77"/>
      <c r="R2" s="44"/>
      <c r="S2" s="44"/>
      <c r="T2" s="44"/>
      <c r="U2" s="44"/>
    </row>
    <row r="3" spans="1:21" ht="12.75" customHeight="1">
      <c r="A3" s="2"/>
      <c r="B3" s="188" t="s">
        <v>201</v>
      </c>
      <c r="C3" s="188"/>
      <c r="D3" s="188"/>
      <c r="E3" s="188"/>
      <c r="F3" s="188"/>
      <c r="G3" s="188"/>
      <c r="H3" s="188"/>
      <c r="I3" s="188"/>
      <c r="J3" s="188"/>
      <c r="K3" s="188"/>
      <c r="L3" s="44"/>
      <c r="M3" s="207" t="s">
        <v>139</v>
      </c>
      <c r="N3" s="208" t="s">
        <v>419</v>
      </c>
      <c r="O3" s="209" t="s">
        <v>420</v>
      </c>
      <c r="R3" s="44"/>
      <c r="S3" s="44"/>
      <c r="T3" s="44"/>
      <c r="U3" s="44"/>
    </row>
    <row r="4" spans="1:21" ht="12.75" customHeight="1">
      <c r="A4" s="2"/>
      <c r="B4" s="188"/>
      <c r="C4" s="188"/>
      <c r="D4" s="188"/>
      <c r="E4" s="188"/>
      <c r="F4" s="188"/>
      <c r="G4" s="188"/>
      <c r="H4" s="188"/>
      <c r="I4" s="188"/>
      <c r="J4" s="188"/>
      <c r="K4" s="188"/>
      <c r="L4" s="44"/>
      <c r="M4" s="207" t="s">
        <v>416</v>
      </c>
      <c r="N4" s="208" t="s">
        <v>419</v>
      </c>
      <c r="O4" s="209" t="s">
        <v>421</v>
      </c>
      <c r="R4" s="44"/>
      <c r="S4" s="44"/>
      <c r="T4" s="44"/>
      <c r="U4" s="44"/>
    </row>
    <row r="5" spans="1:21" ht="12.75" customHeight="1">
      <c r="A5" s="2"/>
      <c r="B5" s="188"/>
      <c r="C5" s="188"/>
      <c r="D5" s="188"/>
      <c r="E5" s="188"/>
      <c r="F5" s="188"/>
      <c r="G5" s="188"/>
      <c r="H5" s="188"/>
      <c r="I5" s="188"/>
      <c r="J5" s="188"/>
      <c r="K5" s="188"/>
      <c r="L5" s="44"/>
      <c r="M5" s="207" t="s">
        <v>417</v>
      </c>
      <c r="N5" s="208" t="s">
        <v>419</v>
      </c>
      <c r="O5" s="209" t="s">
        <v>422</v>
      </c>
      <c r="R5" s="44"/>
      <c r="S5" s="44"/>
      <c r="T5" s="44"/>
      <c r="U5" s="44"/>
    </row>
    <row r="6" spans="1:21" ht="12.75" customHeight="1">
      <c r="A6" s="2"/>
      <c r="B6" s="188"/>
      <c r="C6" s="188"/>
      <c r="D6" s="188"/>
      <c r="E6" s="188"/>
      <c r="F6" s="188"/>
      <c r="G6" s="188"/>
      <c r="H6" s="188"/>
      <c r="I6" s="188"/>
      <c r="J6" s="188"/>
      <c r="K6" s="188"/>
      <c r="L6" s="44"/>
      <c r="M6" s="207" t="s">
        <v>418</v>
      </c>
      <c r="N6" s="208" t="s">
        <v>419</v>
      </c>
      <c r="O6" s="209" t="s">
        <v>423</v>
      </c>
      <c r="R6" s="44"/>
      <c r="S6" s="44"/>
      <c r="T6" s="44"/>
      <c r="U6" s="44"/>
    </row>
    <row r="7" spans="1:21" ht="12.75" customHeight="1">
      <c r="A7" s="2"/>
      <c r="B7" s="188"/>
      <c r="C7" s="188"/>
      <c r="D7" s="188"/>
      <c r="E7" s="188"/>
      <c r="F7" s="188"/>
      <c r="G7" s="188"/>
      <c r="H7" s="188"/>
      <c r="I7" s="188"/>
      <c r="J7" s="188"/>
      <c r="K7" s="188"/>
      <c r="L7" s="44"/>
      <c r="M7" s="44"/>
      <c r="N7" s="44"/>
      <c r="R7" s="44"/>
      <c r="S7" s="44"/>
      <c r="T7" s="44"/>
      <c r="U7" s="44"/>
    </row>
    <row r="8" spans="1:21" ht="18">
      <c r="A8" s="2"/>
      <c r="J8" s="44"/>
      <c r="K8" s="44"/>
      <c r="L8" s="44"/>
      <c r="M8" s="44"/>
      <c r="N8" s="44"/>
      <c r="R8" s="44"/>
      <c r="S8" s="44"/>
      <c r="T8" s="44"/>
      <c r="U8" s="44"/>
    </row>
    <row r="9" spans="1:21" ht="15.75">
      <c r="A9" s="74" t="s">
        <v>130</v>
      </c>
      <c r="B9" s="62" t="s">
        <v>204</v>
      </c>
    </row>
    <row r="10" spans="1:21">
      <c r="B10" s="77" t="s">
        <v>128</v>
      </c>
      <c r="C10" s="77"/>
      <c r="D10" s="77"/>
      <c r="E10" s="77"/>
      <c r="F10" s="77"/>
      <c r="G10" s="77"/>
      <c r="H10" s="77"/>
      <c r="I10" s="77"/>
      <c r="J10" s="77"/>
      <c r="K10" s="77"/>
      <c r="L10" s="77"/>
      <c r="M10" s="77"/>
      <c r="N10" s="77"/>
      <c r="O10" s="77"/>
      <c r="P10" s="77"/>
    </row>
    <row r="11" spans="1:21">
      <c r="B11" s="77" t="s">
        <v>132</v>
      </c>
      <c r="C11" s="77"/>
      <c r="D11" s="77"/>
      <c r="E11" s="77"/>
      <c r="F11" s="77"/>
      <c r="G11" s="77"/>
      <c r="H11" s="77"/>
      <c r="I11" s="77"/>
      <c r="J11" s="77"/>
      <c r="K11" s="77"/>
      <c r="L11" s="77"/>
      <c r="M11" s="77"/>
      <c r="N11" s="77"/>
      <c r="O11" s="77"/>
      <c r="P11" s="77"/>
    </row>
    <row r="12" spans="1:21">
      <c r="B12" s="77" t="s">
        <v>133</v>
      </c>
      <c r="C12" s="77"/>
      <c r="D12" s="77"/>
      <c r="E12" s="77"/>
      <c r="F12" s="77"/>
      <c r="G12" s="77"/>
      <c r="H12" s="77"/>
      <c r="I12" s="77"/>
      <c r="J12" s="77"/>
      <c r="K12" s="77"/>
      <c r="L12" s="77"/>
      <c r="M12" s="77"/>
      <c r="N12" s="77"/>
      <c r="O12" s="77"/>
      <c r="P12" s="77"/>
    </row>
    <row r="13" spans="1:21">
      <c r="B13" s="77" t="s">
        <v>134</v>
      </c>
      <c r="C13" s="77"/>
      <c r="D13" s="77"/>
      <c r="E13" s="77"/>
      <c r="F13" s="77"/>
      <c r="G13" s="77"/>
      <c r="H13" s="77"/>
      <c r="I13" s="77"/>
      <c r="J13" s="77"/>
      <c r="K13" s="77"/>
      <c r="L13" s="77"/>
      <c r="M13" s="77"/>
      <c r="N13" s="77"/>
      <c r="O13" s="77"/>
      <c r="P13" s="77"/>
      <c r="Q13" s="4"/>
      <c r="R13" s="4"/>
      <c r="S13" s="4"/>
      <c r="T13" s="4"/>
    </row>
    <row r="14" spans="1:21">
      <c r="A14" s="21"/>
      <c r="B14" s="50"/>
      <c r="C14" s="49"/>
      <c r="D14" s="49"/>
      <c r="E14" s="49"/>
      <c r="F14" s="49"/>
      <c r="G14" s="51"/>
      <c r="H14" s="51"/>
      <c r="I14" s="52"/>
      <c r="J14" s="53"/>
      <c r="K14" s="52"/>
      <c r="L14" s="52"/>
      <c r="M14" s="52"/>
      <c r="N14" s="51"/>
      <c r="O14" s="51"/>
      <c r="P14" s="51"/>
      <c r="Q14" s="54"/>
      <c r="R14" s="54"/>
      <c r="S14" s="54"/>
      <c r="T14" s="54"/>
    </row>
    <row r="15" spans="1:21">
      <c r="B15" s="66" t="s">
        <v>87</v>
      </c>
      <c r="C15" s="76" t="s">
        <v>141</v>
      </c>
      <c r="D15" s="62"/>
      <c r="E15" s="62"/>
      <c r="F15" s="44"/>
      <c r="K15" s="44"/>
      <c r="M15" s="66" t="s">
        <v>88</v>
      </c>
      <c r="N15" s="64">
        <v>0.06</v>
      </c>
      <c r="O15" s="67" t="s">
        <v>114</v>
      </c>
      <c r="P15" s="44"/>
      <c r="Q15" s="122"/>
      <c r="R15" s="122"/>
      <c r="S15" s="122"/>
      <c r="T15" s="122"/>
    </row>
    <row r="16" spans="1:21">
      <c r="B16" s="66"/>
      <c r="C16" s="77" t="s">
        <v>24</v>
      </c>
      <c r="D16" s="77"/>
      <c r="E16" s="77"/>
      <c r="F16" s="77"/>
      <c r="G16" s="77"/>
      <c r="H16" s="77"/>
      <c r="I16" s="78"/>
      <c r="J16" s="79"/>
      <c r="K16" s="80"/>
      <c r="L16" s="77"/>
      <c r="M16" s="77"/>
      <c r="N16" s="77"/>
      <c r="O16" s="77"/>
      <c r="P16" s="77"/>
      <c r="Q16" s="136"/>
      <c r="R16" s="136"/>
      <c r="S16" s="136"/>
      <c r="T16" s="136"/>
    </row>
    <row r="17" spans="2:28">
      <c r="B17" s="66"/>
      <c r="C17" s="77" t="s">
        <v>135</v>
      </c>
      <c r="D17" s="77"/>
      <c r="E17" s="77"/>
      <c r="F17" s="77"/>
      <c r="G17" s="77"/>
      <c r="H17" s="77"/>
      <c r="I17" s="78"/>
      <c r="J17" s="79"/>
      <c r="K17" s="80"/>
      <c r="L17" s="77"/>
      <c r="M17" s="77"/>
      <c r="N17" s="77"/>
      <c r="O17" s="77"/>
      <c r="P17" s="77"/>
      <c r="Q17" s="136"/>
      <c r="R17" s="136"/>
      <c r="S17" s="136"/>
      <c r="T17" s="136"/>
    </row>
    <row r="18" spans="2:28">
      <c r="B18" s="66"/>
      <c r="C18" s="77" t="s">
        <v>136</v>
      </c>
      <c r="D18" s="77"/>
      <c r="E18" s="77"/>
      <c r="F18" s="77"/>
      <c r="G18" s="77"/>
      <c r="H18" s="77"/>
      <c r="I18" s="78"/>
      <c r="J18" s="79"/>
      <c r="K18" s="80"/>
      <c r="L18" s="77"/>
      <c r="M18" s="77"/>
      <c r="N18" s="77"/>
      <c r="O18" s="77"/>
      <c r="P18" s="77"/>
      <c r="Q18" s="136"/>
      <c r="R18" s="136"/>
      <c r="S18" s="136"/>
      <c r="T18" s="136"/>
    </row>
    <row r="19" spans="2:28" ht="13.5" thickBot="1">
      <c r="B19" s="66"/>
      <c r="C19" s="77" t="s">
        <v>137</v>
      </c>
      <c r="D19" s="77"/>
      <c r="E19" s="77"/>
      <c r="F19" s="77"/>
      <c r="G19" s="77"/>
      <c r="H19" s="77"/>
      <c r="I19" s="78"/>
      <c r="J19" s="79"/>
      <c r="K19" s="80"/>
      <c r="L19" s="77"/>
      <c r="M19" s="77"/>
      <c r="N19" s="77"/>
      <c r="O19" s="77"/>
      <c r="P19" s="77"/>
      <c r="Q19" s="136"/>
      <c r="R19" s="136"/>
      <c r="S19" s="136"/>
      <c r="T19" s="136"/>
    </row>
    <row r="20" spans="2:28">
      <c r="B20" s="66"/>
      <c r="C20" s="44"/>
      <c r="D20" s="44"/>
      <c r="E20" s="44"/>
      <c r="F20" s="44"/>
      <c r="G20" s="44"/>
      <c r="H20" s="181" t="s">
        <v>139</v>
      </c>
      <c r="I20" s="181"/>
      <c r="J20" s="120"/>
      <c r="K20" s="67"/>
      <c r="L20" s="44"/>
      <c r="M20" s="44"/>
      <c r="N20" s="44"/>
      <c r="O20" s="44"/>
      <c r="P20" s="44"/>
      <c r="Q20" s="182" t="s">
        <v>89</v>
      </c>
      <c r="R20" s="183"/>
      <c r="S20" s="183"/>
      <c r="T20" s="184"/>
    </row>
    <row r="21" spans="2:28" ht="38.25">
      <c r="B21" s="68" t="s">
        <v>92</v>
      </c>
      <c r="C21" s="69" t="s">
        <v>34</v>
      </c>
      <c r="D21" s="141" t="s">
        <v>50</v>
      </c>
      <c r="E21" s="141" t="s">
        <v>153</v>
      </c>
      <c r="F21" s="141" t="s">
        <v>49</v>
      </c>
      <c r="G21" s="141" t="s">
        <v>48</v>
      </c>
      <c r="H21" s="121" t="s">
        <v>182</v>
      </c>
      <c r="I21" s="141" t="s">
        <v>181</v>
      </c>
      <c r="J21" s="141" t="s">
        <v>73</v>
      </c>
      <c r="K21" s="141" t="s">
        <v>74</v>
      </c>
      <c r="L21" s="141" t="s">
        <v>80</v>
      </c>
      <c r="M21" s="141" t="s">
        <v>75</v>
      </c>
      <c r="N21" s="141" t="s">
        <v>79</v>
      </c>
      <c r="O21" s="141" t="s">
        <v>52</v>
      </c>
      <c r="P21" s="141" t="s">
        <v>81</v>
      </c>
      <c r="Q21" s="105" t="s">
        <v>157</v>
      </c>
      <c r="R21" s="141" t="s">
        <v>74</v>
      </c>
      <c r="S21" s="141" t="s">
        <v>75</v>
      </c>
      <c r="T21" s="46" t="s">
        <v>52</v>
      </c>
      <c r="V21" s="6"/>
      <c r="W21" s="185"/>
      <c r="X21" s="185"/>
      <c r="Y21" s="6"/>
      <c r="Z21" s="6"/>
      <c r="AA21" s="6"/>
      <c r="AB21" s="6"/>
    </row>
    <row r="22" spans="2:28" ht="20.100000000000001" customHeight="1">
      <c r="B22" s="85" t="s">
        <v>122</v>
      </c>
      <c r="C22" s="81"/>
      <c r="D22" s="82"/>
      <c r="E22" s="104" t="b">
        <v>1</v>
      </c>
      <c r="F22" s="107">
        <v>4.1000000000000002E-2</v>
      </c>
      <c r="G22" s="84">
        <v>3096</v>
      </c>
      <c r="H22" s="123" t="s">
        <v>180</v>
      </c>
      <c r="I22" s="62"/>
      <c r="J22" s="63"/>
      <c r="K22" s="19" t="str">
        <f>IF($F22*J22&gt;0,$F22*J22,"--")</f>
        <v>--</v>
      </c>
      <c r="L22" s="143" t="str">
        <f t="shared" ref="L22:L48" si="0">IF(K22&gt;0,IFERROR(MATCH(K22,R_11values,-1),""),"")</f>
        <v/>
      </c>
      <c r="M22" s="19" t="str">
        <f>IF($G22*J22&gt;0,$G22*J22/1000,"--")</f>
        <v>--</v>
      </c>
      <c r="N22" s="143" t="str">
        <f t="shared" ref="N22:N48" si="1" xml:space="preserve"> IF(M22&gt;0, IFERROR(MATCH(M22,CO2values,-1),""),"")</f>
        <v/>
      </c>
      <c r="O22" s="106" t="str">
        <f t="shared" ref="O22:O48" si="2">IFERROR(((1000*J22)/(IF(ISNUMBER(I22),I22,CHOOSE(MATCH(H22,ATgroups,0),Acute1,Acute2,Acute3, Chronic1,Chronic2,Chronic3,Chronic4,Empty,"","")))),"--")</f>
        <v>--</v>
      </c>
      <c r="P22" s="143" t="str">
        <f t="shared" ref="P22:P48" si="3" xml:space="preserve"> IF(O22&gt;0, IFERROR(MATCH(O22,NVvalues,-1),""),"")</f>
        <v/>
      </c>
      <c r="Q22" s="70" t="b">
        <f t="shared" ref="Q22:Q48" si="4">OR(J22=0,NOT(E22),I22=0,AND(F22=0,G22=0))</f>
        <v>1</v>
      </c>
      <c r="R22" s="136" t="str">
        <f>IF(Q22,IF(OR(L22&lt;P22,N22&lt;P22),K22,"---"),"Consider ")</f>
        <v>---</v>
      </c>
      <c r="S22" s="136" t="str">
        <f>IF(Q22,IF(OR(L22&lt;P22,N22&lt;P22),M22,"---")," by ")</f>
        <v>---</v>
      </c>
      <c r="T22" s="65" t="str">
        <f>IF(Q22,IF(AND(L22&gt;=P22,N22&gt;=P22),O22,"---"),"constituent ")</f>
        <v>--</v>
      </c>
      <c r="V22" s="36" t="s">
        <v>185</v>
      </c>
      <c r="W22" s="77"/>
      <c r="Y22" s="6"/>
      <c r="Z22" s="6"/>
      <c r="AA22" s="6"/>
      <c r="AB22" s="6"/>
    </row>
    <row r="23" spans="2:28" ht="20.100000000000001" customHeight="1">
      <c r="B23" s="86" t="s">
        <v>40</v>
      </c>
      <c r="C23" s="81" t="s">
        <v>39</v>
      </c>
      <c r="D23" s="87"/>
      <c r="E23" s="104" t="b">
        <v>0</v>
      </c>
      <c r="F23" s="108">
        <v>1.1000000000000001</v>
      </c>
      <c r="G23" s="88"/>
      <c r="H23" s="123" t="s">
        <v>175</v>
      </c>
      <c r="I23" s="62"/>
      <c r="J23" s="89"/>
      <c r="K23" s="19" t="str">
        <f t="shared" ref="K23:K48" si="5">IF($F23*J23&gt;0,$F23*J23,"--")</f>
        <v>--</v>
      </c>
      <c r="L23" s="143" t="str">
        <f t="shared" si="0"/>
        <v/>
      </c>
      <c r="M23" s="19" t="str">
        <f t="shared" ref="M23:M48" si="6">IF($G23*J23&gt;0,$G23*J23/1000,"--")</f>
        <v>--</v>
      </c>
      <c r="N23" s="143" t="str">
        <f t="shared" si="1"/>
        <v/>
      </c>
      <c r="O23" s="106">
        <f t="shared" si="2"/>
        <v>0</v>
      </c>
      <c r="P23" s="143" t="str">
        <f t="shared" si="3"/>
        <v/>
      </c>
      <c r="Q23" s="70" t="b">
        <f t="shared" si="4"/>
        <v>1</v>
      </c>
      <c r="R23" s="136" t="str">
        <f t="shared" ref="R23:R47" si="7">IF(Q23,IF(OR(L23&lt;P23,N23&lt;P23),K23,"---"),"Consider ")</f>
        <v>---</v>
      </c>
      <c r="S23" s="136" t="str">
        <f t="shared" ref="S23:S47" si="8">IF(Q23,IF(OR(L23&lt;P23,N23&lt;P23),M23,"---")," by ")</f>
        <v>---</v>
      </c>
      <c r="T23" s="65">
        <f t="shared" ref="T23:T47" si="9">IF(Q23,IF(AND(L23&gt;=P23,N23&gt;=P23),O23,"---"),"constituent ")</f>
        <v>0</v>
      </c>
      <c r="W23" s="186" t="s">
        <v>186</v>
      </c>
      <c r="Y23" s="6"/>
      <c r="Z23" s="6"/>
      <c r="AA23" s="6"/>
      <c r="AB23" s="6"/>
    </row>
    <row r="24" spans="2:28" ht="20.100000000000001" customHeight="1">
      <c r="B24" s="86" t="s">
        <v>90</v>
      </c>
      <c r="C24" s="81" t="s">
        <v>43</v>
      </c>
      <c r="D24" s="87" t="s">
        <v>35</v>
      </c>
      <c r="E24" s="104" t="b">
        <v>0</v>
      </c>
      <c r="F24" s="108">
        <v>1</v>
      </c>
      <c r="G24" s="88"/>
      <c r="H24" s="123" t="s">
        <v>175</v>
      </c>
      <c r="I24" s="62"/>
      <c r="J24" s="89"/>
      <c r="K24" s="19" t="str">
        <f t="shared" si="5"/>
        <v>--</v>
      </c>
      <c r="L24" s="143" t="str">
        <f t="shared" si="0"/>
        <v/>
      </c>
      <c r="M24" s="19" t="str">
        <f t="shared" si="6"/>
        <v>--</v>
      </c>
      <c r="N24" s="143" t="str">
        <f t="shared" si="1"/>
        <v/>
      </c>
      <c r="O24" s="106">
        <f t="shared" si="2"/>
        <v>0</v>
      </c>
      <c r="P24" s="143" t="str">
        <f t="shared" si="3"/>
        <v/>
      </c>
      <c r="Q24" s="70" t="b">
        <f t="shared" si="4"/>
        <v>1</v>
      </c>
      <c r="R24" s="136" t="str">
        <f t="shared" si="7"/>
        <v>---</v>
      </c>
      <c r="S24" s="136" t="str">
        <f t="shared" si="8"/>
        <v>---</v>
      </c>
      <c r="T24" s="65">
        <f t="shared" si="9"/>
        <v>0</v>
      </c>
      <c r="V24" t="s">
        <v>184</v>
      </c>
      <c r="W24" s="186"/>
      <c r="X24" s="142" t="s">
        <v>187</v>
      </c>
      <c r="Y24" s="6"/>
      <c r="Z24" s="6"/>
      <c r="AA24" s="6"/>
      <c r="AB24" s="6"/>
    </row>
    <row r="25" spans="2:28" ht="20.100000000000001" customHeight="1">
      <c r="B25" s="86" t="s">
        <v>99</v>
      </c>
      <c r="C25" s="81" t="s">
        <v>44</v>
      </c>
      <c r="D25" s="87"/>
      <c r="E25" s="104" t="b">
        <v>0</v>
      </c>
      <c r="F25" s="108">
        <v>1</v>
      </c>
      <c r="G25" s="88"/>
      <c r="H25" s="123" t="s">
        <v>180</v>
      </c>
      <c r="I25" s="62"/>
      <c r="J25" s="89"/>
      <c r="K25" s="19" t="str">
        <f t="shared" si="5"/>
        <v>--</v>
      </c>
      <c r="L25" s="143" t="str">
        <f t="shared" si="0"/>
        <v/>
      </c>
      <c r="M25" s="19" t="str">
        <f t="shared" si="6"/>
        <v>--</v>
      </c>
      <c r="N25" s="143" t="str">
        <f t="shared" si="1"/>
        <v/>
      </c>
      <c r="O25" s="106" t="str">
        <f t="shared" si="2"/>
        <v>--</v>
      </c>
      <c r="P25" s="143" t="str">
        <f t="shared" si="3"/>
        <v/>
      </c>
      <c r="Q25" s="70" t="b">
        <f t="shared" si="4"/>
        <v>1</v>
      </c>
      <c r="R25" s="136" t="str">
        <f t="shared" si="7"/>
        <v>---</v>
      </c>
      <c r="S25" s="136" t="str">
        <f t="shared" si="8"/>
        <v>---</v>
      </c>
      <c r="T25" s="65" t="str">
        <f t="shared" si="9"/>
        <v>--</v>
      </c>
      <c r="V25" s="77"/>
      <c r="W25" s="124"/>
      <c r="X25">
        <f>W22*W25</f>
        <v>0</v>
      </c>
      <c r="Y25" s="6"/>
      <c r="Z25" s="6"/>
      <c r="AA25" s="6"/>
      <c r="AB25" s="6"/>
    </row>
    <row r="26" spans="2:28" ht="20.100000000000001" customHeight="1">
      <c r="B26" s="86" t="s">
        <v>100</v>
      </c>
      <c r="C26" s="81" t="s">
        <v>37</v>
      </c>
      <c r="D26" s="87"/>
      <c r="E26" s="104" t="b">
        <v>0</v>
      </c>
      <c r="F26" s="108">
        <v>1</v>
      </c>
      <c r="G26" s="88"/>
      <c r="H26" s="123" t="s">
        <v>180</v>
      </c>
      <c r="I26" s="62"/>
      <c r="J26" s="89"/>
      <c r="K26" s="19" t="str">
        <f t="shared" si="5"/>
        <v>--</v>
      </c>
      <c r="L26" s="143" t="str">
        <f t="shared" si="0"/>
        <v/>
      </c>
      <c r="M26" s="19" t="str">
        <f t="shared" si="6"/>
        <v>--</v>
      </c>
      <c r="N26" s="143" t="str">
        <f t="shared" si="1"/>
        <v/>
      </c>
      <c r="O26" s="106" t="str">
        <f t="shared" si="2"/>
        <v>--</v>
      </c>
      <c r="P26" s="143" t="str">
        <f t="shared" si="3"/>
        <v/>
      </c>
      <c r="Q26" s="70" t="b">
        <f t="shared" si="4"/>
        <v>1</v>
      </c>
      <c r="R26" s="136" t="str">
        <f t="shared" si="7"/>
        <v>---</v>
      </c>
      <c r="S26" s="136" t="str">
        <f t="shared" si="8"/>
        <v>---</v>
      </c>
      <c r="T26" s="65" t="str">
        <f t="shared" si="9"/>
        <v>--</v>
      </c>
      <c r="V26" s="77"/>
      <c r="W26" s="124"/>
      <c r="X26">
        <f>W22*W26</f>
        <v>0</v>
      </c>
      <c r="Y26" s="6"/>
      <c r="Z26" s="6"/>
      <c r="AA26" s="6"/>
      <c r="AB26" s="6"/>
    </row>
    <row r="27" spans="2:28" ht="20.100000000000001" customHeight="1">
      <c r="B27" s="86" t="s">
        <v>101</v>
      </c>
      <c r="C27" s="81" t="s">
        <v>36</v>
      </c>
      <c r="D27" s="87" t="s">
        <v>53</v>
      </c>
      <c r="E27" s="104" t="b">
        <v>0</v>
      </c>
      <c r="F27" s="108">
        <v>0.73</v>
      </c>
      <c r="G27" s="88"/>
      <c r="H27" s="123" t="s">
        <v>180</v>
      </c>
      <c r="I27" s="62"/>
      <c r="J27" s="89"/>
      <c r="K27" s="19" t="str">
        <f t="shared" si="5"/>
        <v>--</v>
      </c>
      <c r="L27" s="143" t="str">
        <f t="shared" si="0"/>
        <v/>
      </c>
      <c r="M27" s="19" t="str">
        <f t="shared" si="6"/>
        <v>--</v>
      </c>
      <c r="N27" s="143" t="str">
        <f t="shared" si="1"/>
        <v/>
      </c>
      <c r="O27" s="106" t="str">
        <f t="shared" si="2"/>
        <v>--</v>
      </c>
      <c r="P27" s="143" t="str">
        <f t="shared" si="3"/>
        <v/>
      </c>
      <c r="Q27" s="70" t="b">
        <f t="shared" si="4"/>
        <v>1</v>
      </c>
      <c r="R27" s="136" t="str">
        <f t="shared" si="7"/>
        <v>---</v>
      </c>
      <c r="S27" s="136" t="str">
        <f t="shared" si="8"/>
        <v>---</v>
      </c>
      <c r="T27" s="65" t="str">
        <f t="shared" si="9"/>
        <v>--</v>
      </c>
      <c r="V27" s="77"/>
      <c r="W27" s="124"/>
      <c r="X27">
        <f>W22*W27</f>
        <v>0</v>
      </c>
      <c r="Y27" s="6"/>
      <c r="Z27" s="6"/>
      <c r="AA27" s="6"/>
      <c r="AB27" s="6"/>
    </row>
    <row r="28" spans="2:28" ht="20.100000000000001" customHeight="1">
      <c r="B28" s="86" t="s">
        <v>41</v>
      </c>
      <c r="C28" s="81" t="s">
        <v>45</v>
      </c>
      <c r="D28" s="87"/>
      <c r="E28" s="104" t="b">
        <v>0</v>
      </c>
      <c r="F28" s="108">
        <v>0.7</v>
      </c>
      <c r="G28" s="88"/>
      <c r="H28" s="123" t="s">
        <v>170</v>
      </c>
      <c r="I28" s="62"/>
      <c r="J28" s="89"/>
      <c r="K28" s="19" t="str">
        <f t="shared" si="5"/>
        <v>--</v>
      </c>
      <c r="L28" s="143" t="str">
        <f t="shared" si="0"/>
        <v/>
      </c>
      <c r="M28" s="19" t="str">
        <f t="shared" si="6"/>
        <v>--</v>
      </c>
      <c r="N28" s="143" t="str">
        <f t="shared" si="1"/>
        <v/>
      </c>
      <c r="O28" s="106">
        <f t="shared" si="2"/>
        <v>0</v>
      </c>
      <c r="P28" s="143" t="str">
        <f t="shared" si="3"/>
        <v/>
      </c>
      <c r="Q28" s="70" t="b">
        <f t="shared" si="4"/>
        <v>1</v>
      </c>
      <c r="R28" s="136" t="str">
        <f t="shared" si="7"/>
        <v>---</v>
      </c>
      <c r="S28" s="136" t="str">
        <f t="shared" si="8"/>
        <v>---</v>
      </c>
      <c r="T28" s="65">
        <f t="shared" si="9"/>
        <v>0</v>
      </c>
      <c r="V28" s="77"/>
      <c r="W28" s="77"/>
      <c r="X28">
        <f>W22*W28</f>
        <v>0</v>
      </c>
      <c r="Y28" s="6"/>
      <c r="Z28" s="6"/>
      <c r="AA28" s="6"/>
      <c r="AB28" s="6"/>
    </row>
    <row r="29" spans="2:28" ht="20.100000000000001" customHeight="1">
      <c r="B29" s="86" t="s">
        <v>123</v>
      </c>
      <c r="C29" s="81" t="s">
        <v>46</v>
      </c>
      <c r="D29" s="87" t="s">
        <v>38</v>
      </c>
      <c r="E29" s="104" t="b">
        <v>0</v>
      </c>
      <c r="F29" s="108">
        <v>0.04</v>
      </c>
      <c r="G29" s="88"/>
      <c r="H29" s="123" t="s">
        <v>180</v>
      </c>
      <c r="I29" s="62"/>
      <c r="J29" s="89"/>
      <c r="K29" s="19" t="str">
        <f t="shared" si="5"/>
        <v>--</v>
      </c>
      <c r="L29" s="143" t="str">
        <f t="shared" si="0"/>
        <v/>
      </c>
      <c r="M29" s="19" t="str">
        <f t="shared" si="6"/>
        <v>--</v>
      </c>
      <c r="N29" s="143" t="str">
        <f t="shared" si="1"/>
        <v/>
      </c>
      <c r="O29" s="106" t="str">
        <f t="shared" si="2"/>
        <v>--</v>
      </c>
      <c r="P29" s="143" t="str">
        <f t="shared" si="3"/>
        <v/>
      </c>
      <c r="Q29" s="70" t="b">
        <f t="shared" si="4"/>
        <v>1</v>
      </c>
      <c r="R29" s="136" t="str">
        <f t="shared" si="7"/>
        <v>---</v>
      </c>
      <c r="S29" s="136" t="str">
        <f t="shared" si="8"/>
        <v>---</v>
      </c>
      <c r="T29" s="65" t="str">
        <f t="shared" si="9"/>
        <v>--</v>
      </c>
      <c r="V29" s="77"/>
      <c r="W29" s="77"/>
      <c r="X29">
        <f>W22*W29</f>
        <v>0</v>
      </c>
      <c r="Y29" s="6"/>
      <c r="Z29" s="6"/>
      <c r="AA29" s="6"/>
      <c r="AB29" s="6"/>
    </row>
    <row r="30" spans="2:28" ht="20.100000000000001" customHeight="1">
      <c r="B30" s="86" t="s">
        <v>124</v>
      </c>
      <c r="C30" s="81" t="s">
        <v>66</v>
      </c>
      <c r="D30" s="87"/>
      <c r="E30" s="104" t="b">
        <v>0</v>
      </c>
      <c r="F30" s="108"/>
      <c r="G30" s="88">
        <v>8830</v>
      </c>
      <c r="H30" s="123" t="s">
        <v>180</v>
      </c>
      <c r="I30" s="62"/>
      <c r="J30" s="89"/>
      <c r="K30" s="19" t="str">
        <f t="shared" si="5"/>
        <v>--</v>
      </c>
      <c r="L30" s="143" t="str">
        <f t="shared" si="0"/>
        <v/>
      </c>
      <c r="M30" s="19" t="str">
        <f t="shared" si="6"/>
        <v>--</v>
      </c>
      <c r="N30" s="143" t="str">
        <f t="shared" si="1"/>
        <v/>
      </c>
      <c r="O30" s="106" t="str">
        <f t="shared" si="2"/>
        <v>--</v>
      </c>
      <c r="P30" s="143" t="str">
        <f t="shared" si="3"/>
        <v/>
      </c>
      <c r="Q30" s="70" t="b">
        <f t="shared" si="4"/>
        <v>1</v>
      </c>
      <c r="R30" s="136" t="str">
        <f t="shared" si="7"/>
        <v>---</v>
      </c>
      <c r="S30" s="136" t="str">
        <f t="shared" si="8"/>
        <v>---</v>
      </c>
      <c r="T30" s="65" t="str">
        <f t="shared" si="9"/>
        <v>--</v>
      </c>
      <c r="V30" s="77"/>
      <c r="W30" s="77"/>
      <c r="X30">
        <f>W22*W30</f>
        <v>0</v>
      </c>
      <c r="Y30" s="6"/>
      <c r="Z30" s="6"/>
      <c r="AA30" s="6"/>
      <c r="AB30" s="6"/>
    </row>
    <row r="31" spans="2:28" ht="20.100000000000001" customHeight="1">
      <c r="B31" s="86" t="s">
        <v>94</v>
      </c>
      <c r="C31" s="81" t="s">
        <v>47</v>
      </c>
      <c r="D31" s="87"/>
      <c r="E31" s="104" t="b">
        <v>0</v>
      </c>
      <c r="F31" s="108">
        <v>0.12</v>
      </c>
      <c r="G31" s="88"/>
      <c r="H31" s="123" t="s">
        <v>175</v>
      </c>
      <c r="I31" s="62"/>
      <c r="J31" s="89"/>
      <c r="K31" s="19" t="str">
        <f t="shared" si="5"/>
        <v>--</v>
      </c>
      <c r="L31" s="143" t="str">
        <f t="shared" si="0"/>
        <v/>
      </c>
      <c r="M31" s="19" t="str">
        <f t="shared" si="6"/>
        <v>--</v>
      </c>
      <c r="N31" s="143" t="str">
        <f t="shared" si="1"/>
        <v/>
      </c>
      <c r="O31" s="106">
        <f t="shared" si="2"/>
        <v>0</v>
      </c>
      <c r="P31" s="143" t="str">
        <f t="shared" si="3"/>
        <v/>
      </c>
      <c r="Q31" s="70" t="b">
        <f t="shared" si="4"/>
        <v>1</v>
      </c>
      <c r="R31" s="136" t="str">
        <f t="shared" si="7"/>
        <v>---</v>
      </c>
      <c r="S31" s="136" t="str">
        <f t="shared" si="8"/>
        <v>---</v>
      </c>
      <c r="T31" s="65">
        <f t="shared" si="9"/>
        <v>0</v>
      </c>
      <c r="V31" s="77"/>
      <c r="W31" s="77"/>
      <c r="X31">
        <f>W22*W31</f>
        <v>0</v>
      </c>
      <c r="Y31" s="6"/>
      <c r="Z31" s="6"/>
      <c r="AA31" s="6"/>
      <c r="AB31" s="6"/>
    </row>
    <row r="32" spans="2:28" ht="20.100000000000001" customHeight="1">
      <c r="B32" s="86" t="s">
        <v>98</v>
      </c>
      <c r="C32" s="81" t="s">
        <v>65</v>
      </c>
      <c r="D32" s="87" t="s">
        <v>51</v>
      </c>
      <c r="E32" s="104" t="b">
        <v>0</v>
      </c>
      <c r="F32" s="108"/>
      <c r="G32" s="88">
        <v>9160</v>
      </c>
      <c r="H32" s="123" t="s">
        <v>180</v>
      </c>
      <c r="I32" s="62"/>
      <c r="J32" s="89"/>
      <c r="K32" s="19" t="str">
        <f t="shared" si="5"/>
        <v>--</v>
      </c>
      <c r="L32" s="143" t="str">
        <f t="shared" si="0"/>
        <v/>
      </c>
      <c r="M32" s="19" t="str">
        <f t="shared" si="6"/>
        <v>--</v>
      </c>
      <c r="N32" s="143" t="str">
        <f t="shared" si="1"/>
        <v/>
      </c>
      <c r="O32" s="106" t="str">
        <f t="shared" si="2"/>
        <v>--</v>
      </c>
      <c r="P32" s="143" t="str">
        <f t="shared" si="3"/>
        <v/>
      </c>
      <c r="Q32" s="70" t="b">
        <f t="shared" si="4"/>
        <v>1</v>
      </c>
      <c r="R32" s="136" t="str">
        <f t="shared" si="7"/>
        <v>---</v>
      </c>
      <c r="S32" s="136" t="str">
        <f t="shared" si="8"/>
        <v>---</v>
      </c>
      <c r="T32" s="65" t="str">
        <f t="shared" si="9"/>
        <v>--</v>
      </c>
      <c r="V32" s="77"/>
      <c r="W32" s="77"/>
      <c r="X32">
        <f>W22*W32</f>
        <v>0</v>
      </c>
      <c r="Y32" s="6"/>
      <c r="Z32" s="6"/>
      <c r="AA32" s="6"/>
      <c r="AB32" s="6"/>
    </row>
    <row r="33" spans="2:28" ht="20.100000000000001" customHeight="1">
      <c r="B33" s="86" t="s">
        <v>109</v>
      </c>
      <c r="C33" s="81" t="s">
        <v>69</v>
      </c>
      <c r="D33" s="87" t="s">
        <v>72</v>
      </c>
      <c r="E33" s="104" t="b">
        <v>0</v>
      </c>
      <c r="F33" s="108"/>
      <c r="G33" s="88">
        <v>1430</v>
      </c>
      <c r="H33" s="123" t="s">
        <v>180</v>
      </c>
      <c r="I33" s="62"/>
      <c r="J33" s="89"/>
      <c r="K33" s="19" t="str">
        <f t="shared" si="5"/>
        <v>--</v>
      </c>
      <c r="L33" s="143" t="str">
        <f t="shared" si="0"/>
        <v/>
      </c>
      <c r="M33" s="19" t="str">
        <f t="shared" si="6"/>
        <v>--</v>
      </c>
      <c r="N33" s="143" t="str">
        <f t="shared" si="1"/>
        <v/>
      </c>
      <c r="O33" s="106" t="str">
        <f t="shared" si="2"/>
        <v>--</v>
      </c>
      <c r="P33" s="143" t="str">
        <f t="shared" si="3"/>
        <v/>
      </c>
      <c r="Q33" s="70" t="b">
        <f t="shared" si="4"/>
        <v>1</v>
      </c>
      <c r="R33" s="136" t="str">
        <f t="shared" si="7"/>
        <v>---</v>
      </c>
      <c r="S33" s="136" t="str">
        <f t="shared" si="8"/>
        <v>---</v>
      </c>
      <c r="T33" s="65" t="str">
        <f t="shared" si="9"/>
        <v>--</v>
      </c>
      <c r="V33" s="77"/>
      <c r="W33" s="77"/>
      <c r="X33">
        <f>W22*W33</f>
        <v>0</v>
      </c>
      <c r="Y33" s="6"/>
      <c r="Z33" s="6"/>
      <c r="AA33" s="6"/>
      <c r="AB33" s="6"/>
    </row>
    <row r="34" spans="2:28" ht="20.100000000000001" customHeight="1" thickBot="1">
      <c r="B34" s="86" t="s">
        <v>95</v>
      </c>
      <c r="C34" s="81" t="s">
        <v>68</v>
      </c>
      <c r="D34" s="87"/>
      <c r="E34" s="104" t="b">
        <v>0</v>
      </c>
      <c r="F34" s="108"/>
      <c r="G34" s="88">
        <v>1640</v>
      </c>
      <c r="H34" s="123" t="s">
        <v>175</v>
      </c>
      <c r="I34" s="62"/>
      <c r="J34" s="89"/>
      <c r="K34" s="19" t="str">
        <f t="shared" si="5"/>
        <v>--</v>
      </c>
      <c r="L34" s="143" t="str">
        <f t="shared" si="0"/>
        <v/>
      </c>
      <c r="M34" s="19" t="str">
        <f t="shared" si="6"/>
        <v>--</v>
      </c>
      <c r="N34" s="143" t="str">
        <f t="shared" si="1"/>
        <v/>
      </c>
      <c r="O34" s="106">
        <f t="shared" si="2"/>
        <v>0</v>
      </c>
      <c r="P34" s="143" t="str">
        <f t="shared" si="3"/>
        <v/>
      </c>
      <c r="Q34" s="70" t="b">
        <f t="shared" si="4"/>
        <v>1</v>
      </c>
      <c r="R34" s="136" t="str">
        <f t="shared" si="7"/>
        <v>---</v>
      </c>
      <c r="S34" s="136" t="str">
        <f t="shared" si="8"/>
        <v>---</v>
      </c>
      <c r="T34" s="65">
        <f t="shared" si="9"/>
        <v>0</v>
      </c>
      <c r="V34" t="s">
        <v>188</v>
      </c>
      <c r="W34" s="125">
        <f>SUM(W25:W33)</f>
        <v>0</v>
      </c>
      <c r="X34" s="126">
        <f>SUM(X25:X33)</f>
        <v>0</v>
      </c>
      <c r="Y34" s="6"/>
      <c r="Z34" s="6"/>
      <c r="AA34" s="6"/>
      <c r="AB34" s="6"/>
    </row>
    <row r="35" spans="2:28" ht="20.100000000000001" customHeight="1" thickTop="1">
      <c r="B35" s="86" t="s">
        <v>97</v>
      </c>
      <c r="C35" s="81" t="s">
        <v>67</v>
      </c>
      <c r="D35" s="87" t="s">
        <v>105</v>
      </c>
      <c r="E35" s="104" t="b">
        <v>0</v>
      </c>
      <c r="F35" s="108"/>
      <c r="G35" s="88">
        <v>502</v>
      </c>
      <c r="H35" s="123" t="s">
        <v>180</v>
      </c>
      <c r="I35" s="62"/>
      <c r="J35" s="89"/>
      <c r="K35" s="19" t="str">
        <f t="shared" si="5"/>
        <v>--</v>
      </c>
      <c r="L35" s="143" t="str">
        <f t="shared" si="0"/>
        <v/>
      </c>
      <c r="M35" s="19" t="str">
        <f t="shared" si="6"/>
        <v>--</v>
      </c>
      <c r="N35" s="143" t="str">
        <f t="shared" si="1"/>
        <v/>
      </c>
      <c r="O35" s="106" t="str">
        <f t="shared" si="2"/>
        <v>--</v>
      </c>
      <c r="P35" s="143" t="str">
        <f t="shared" si="3"/>
        <v/>
      </c>
      <c r="Q35" s="70" t="b">
        <f t="shared" si="4"/>
        <v>1</v>
      </c>
      <c r="R35" s="136" t="str">
        <f t="shared" si="7"/>
        <v>---</v>
      </c>
      <c r="S35" s="136" t="str">
        <f t="shared" si="8"/>
        <v>---</v>
      </c>
      <c r="T35" s="65" t="str">
        <f t="shared" si="9"/>
        <v>--</v>
      </c>
      <c r="V35" s="152"/>
      <c r="W35" s="6"/>
      <c r="X35" s="6"/>
      <c r="Y35" s="6"/>
      <c r="Z35" s="6"/>
      <c r="AA35" s="6"/>
      <c r="AB35" s="6"/>
    </row>
    <row r="36" spans="2:28" ht="20.100000000000001" customHeight="1">
      <c r="B36" s="86" t="s">
        <v>60</v>
      </c>
      <c r="C36" s="81" t="s">
        <v>70</v>
      </c>
      <c r="D36" s="87"/>
      <c r="E36" s="104" t="b">
        <v>0</v>
      </c>
      <c r="F36" s="108"/>
      <c r="G36" s="88">
        <v>31</v>
      </c>
      <c r="H36" s="123" t="s">
        <v>174</v>
      </c>
      <c r="I36" s="62"/>
      <c r="J36" s="89"/>
      <c r="K36" s="19" t="str">
        <f t="shared" si="5"/>
        <v>--</v>
      </c>
      <c r="L36" s="143" t="str">
        <f t="shared" si="0"/>
        <v/>
      </c>
      <c r="M36" s="19" t="str">
        <f t="shared" si="6"/>
        <v>--</v>
      </c>
      <c r="N36" s="143" t="str">
        <f t="shared" si="1"/>
        <v/>
      </c>
      <c r="O36" s="106">
        <f t="shared" si="2"/>
        <v>0</v>
      </c>
      <c r="P36" s="143" t="str">
        <f t="shared" si="3"/>
        <v/>
      </c>
      <c r="Q36" s="70" t="b">
        <f t="shared" si="4"/>
        <v>1</v>
      </c>
      <c r="R36" s="136" t="str">
        <f t="shared" si="7"/>
        <v>---</v>
      </c>
      <c r="S36" s="136" t="str">
        <f t="shared" si="8"/>
        <v>---</v>
      </c>
      <c r="T36" s="65">
        <f t="shared" si="9"/>
        <v>0</v>
      </c>
      <c r="V36" s="152"/>
      <c r="W36" s="6"/>
      <c r="X36" s="6"/>
      <c r="Y36" s="6"/>
      <c r="Z36" s="6"/>
      <c r="AA36" s="6"/>
      <c r="AB36" s="6"/>
    </row>
    <row r="37" spans="2:28" ht="20.100000000000001" customHeight="1">
      <c r="B37" s="86" t="s">
        <v>96</v>
      </c>
      <c r="C37" s="81" t="s">
        <v>102</v>
      </c>
      <c r="D37" s="87"/>
      <c r="E37" s="104" t="b">
        <v>0</v>
      </c>
      <c r="F37" s="108"/>
      <c r="G37" s="88">
        <v>6</v>
      </c>
      <c r="H37" s="123" t="s">
        <v>180</v>
      </c>
      <c r="I37" s="62"/>
      <c r="J37" s="89"/>
      <c r="K37" s="19" t="str">
        <f t="shared" si="5"/>
        <v>--</v>
      </c>
      <c r="L37" s="143" t="str">
        <f t="shared" si="0"/>
        <v/>
      </c>
      <c r="M37" s="19" t="str">
        <f t="shared" si="6"/>
        <v>--</v>
      </c>
      <c r="N37" s="143" t="str">
        <f t="shared" si="1"/>
        <v/>
      </c>
      <c r="O37" s="106" t="str">
        <f t="shared" si="2"/>
        <v>--</v>
      </c>
      <c r="P37" s="143" t="str">
        <f t="shared" si="3"/>
        <v/>
      </c>
      <c r="Q37" s="70" t="b">
        <f t="shared" si="4"/>
        <v>1</v>
      </c>
      <c r="R37" s="136" t="str">
        <f t="shared" si="7"/>
        <v>---</v>
      </c>
      <c r="S37" s="136" t="str">
        <f t="shared" si="8"/>
        <v>---</v>
      </c>
      <c r="T37" s="65" t="str">
        <f t="shared" si="9"/>
        <v>--</v>
      </c>
      <c r="V37" s="152"/>
      <c r="W37" s="6"/>
      <c r="X37" s="6"/>
      <c r="Y37" s="6"/>
      <c r="Z37" s="6"/>
      <c r="AA37" s="6"/>
      <c r="AB37" s="6"/>
    </row>
    <row r="38" spans="2:28" ht="20.100000000000001" customHeight="1">
      <c r="B38" s="86" t="s">
        <v>59</v>
      </c>
      <c r="C38" s="81" t="s">
        <v>64</v>
      </c>
      <c r="D38" s="87"/>
      <c r="E38" s="104" t="b">
        <v>0</v>
      </c>
      <c r="F38" s="108"/>
      <c r="G38" s="88">
        <v>3</v>
      </c>
      <c r="H38" s="123" t="s">
        <v>180</v>
      </c>
      <c r="I38" s="62"/>
      <c r="J38" s="89"/>
      <c r="K38" s="19" t="str">
        <f t="shared" si="5"/>
        <v>--</v>
      </c>
      <c r="L38" s="143" t="str">
        <f t="shared" si="0"/>
        <v/>
      </c>
      <c r="M38" s="19" t="str">
        <f t="shared" si="6"/>
        <v>--</v>
      </c>
      <c r="N38" s="143" t="str">
        <f t="shared" si="1"/>
        <v/>
      </c>
      <c r="O38" s="106" t="str">
        <f t="shared" si="2"/>
        <v>--</v>
      </c>
      <c r="P38" s="143" t="str">
        <f t="shared" si="3"/>
        <v/>
      </c>
      <c r="Q38" s="70" t="b">
        <f t="shared" si="4"/>
        <v>1</v>
      </c>
      <c r="R38" s="136" t="str">
        <f t="shared" si="7"/>
        <v>---</v>
      </c>
      <c r="S38" s="136" t="str">
        <f t="shared" si="8"/>
        <v>---</v>
      </c>
      <c r="T38" s="65" t="str">
        <f t="shared" si="9"/>
        <v>--</v>
      </c>
      <c r="V38" s="152"/>
      <c r="W38" s="6"/>
      <c r="X38" s="6"/>
      <c r="Y38" s="6"/>
      <c r="Z38" s="6"/>
      <c r="AA38" s="6"/>
      <c r="AB38" s="6"/>
    </row>
    <row r="39" spans="2:28" ht="20.100000000000001" customHeight="1">
      <c r="B39" s="86" t="s">
        <v>58</v>
      </c>
      <c r="C39" s="81" t="s">
        <v>71</v>
      </c>
      <c r="D39" s="87"/>
      <c r="E39" s="104" t="b">
        <v>0</v>
      </c>
      <c r="F39" s="108"/>
      <c r="G39" s="88">
        <v>5</v>
      </c>
      <c r="H39" s="123" t="s">
        <v>175</v>
      </c>
      <c r="I39" s="62"/>
      <c r="J39" s="89"/>
      <c r="K39" s="19" t="str">
        <f t="shared" si="5"/>
        <v>--</v>
      </c>
      <c r="L39" s="143" t="str">
        <f t="shared" si="0"/>
        <v/>
      </c>
      <c r="M39" s="19" t="str">
        <f t="shared" si="6"/>
        <v>--</v>
      </c>
      <c r="N39" s="143" t="str">
        <f t="shared" si="1"/>
        <v/>
      </c>
      <c r="O39" s="106">
        <f t="shared" si="2"/>
        <v>0</v>
      </c>
      <c r="P39" s="143" t="str">
        <f t="shared" si="3"/>
        <v/>
      </c>
      <c r="Q39" s="70" t="b">
        <f t="shared" si="4"/>
        <v>1</v>
      </c>
      <c r="R39" s="136" t="str">
        <f t="shared" si="7"/>
        <v>---</v>
      </c>
      <c r="S39" s="136" t="str">
        <f t="shared" si="8"/>
        <v>---</v>
      </c>
      <c r="T39" s="65">
        <f t="shared" si="9"/>
        <v>0</v>
      </c>
      <c r="V39" s="152"/>
      <c r="W39" s="6"/>
      <c r="X39" s="6"/>
      <c r="Y39" s="6"/>
      <c r="Z39" s="6"/>
      <c r="AA39" s="6"/>
      <c r="AB39" s="6"/>
    </row>
    <row r="40" spans="2:28" ht="20.100000000000001" customHeight="1">
      <c r="B40" s="86" t="s">
        <v>91</v>
      </c>
      <c r="C40" s="81" t="s">
        <v>63</v>
      </c>
      <c r="D40" s="87"/>
      <c r="E40" s="104" t="b">
        <v>0</v>
      </c>
      <c r="F40" s="108"/>
      <c r="G40" s="88">
        <v>5</v>
      </c>
      <c r="H40" s="123" t="s">
        <v>174</v>
      </c>
      <c r="I40" s="62"/>
      <c r="J40" s="89"/>
      <c r="K40" s="19" t="str">
        <f t="shared" si="5"/>
        <v>--</v>
      </c>
      <c r="L40" s="143" t="str">
        <f t="shared" si="0"/>
        <v/>
      </c>
      <c r="M40" s="19" t="str">
        <f t="shared" si="6"/>
        <v>--</v>
      </c>
      <c r="N40" s="143" t="str">
        <f t="shared" si="1"/>
        <v/>
      </c>
      <c r="O40" s="106">
        <f t="shared" si="2"/>
        <v>0</v>
      </c>
      <c r="P40" s="143" t="str">
        <f t="shared" si="3"/>
        <v/>
      </c>
      <c r="Q40" s="70" t="b">
        <f t="shared" si="4"/>
        <v>1</v>
      </c>
      <c r="R40" s="136" t="str">
        <f t="shared" si="7"/>
        <v>---</v>
      </c>
      <c r="S40" s="136" t="str">
        <f t="shared" si="8"/>
        <v>---</v>
      </c>
      <c r="T40" s="65">
        <f t="shared" si="9"/>
        <v>0</v>
      </c>
      <c r="V40" s="152"/>
      <c r="W40" s="6"/>
      <c r="X40" s="6"/>
      <c r="Y40" s="6"/>
      <c r="Z40" s="6"/>
      <c r="AA40" s="6"/>
      <c r="AB40" s="6"/>
    </row>
    <row r="41" spans="2:28" ht="20.100000000000001" customHeight="1">
      <c r="B41" s="86" t="s">
        <v>140</v>
      </c>
      <c r="C41" s="81" t="s">
        <v>62</v>
      </c>
      <c r="D41" s="87"/>
      <c r="E41" s="104" t="b">
        <v>0</v>
      </c>
      <c r="F41" s="108"/>
      <c r="G41" s="88">
        <v>5</v>
      </c>
      <c r="H41" s="123" t="s">
        <v>174</v>
      </c>
      <c r="I41" s="62"/>
      <c r="J41" s="89"/>
      <c r="K41" s="19" t="str">
        <f t="shared" si="5"/>
        <v>--</v>
      </c>
      <c r="L41" s="143" t="str">
        <f t="shared" si="0"/>
        <v/>
      </c>
      <c r="M41" s="19" t="str">
        <f t="shared" si="6"/>
        <v>--</v>
      </c>
      <c r="N41" s="143" t="str">
        <f t="shared" si="1"/>
        <v/>
      </c>
      <c r="O41" s="106">
        <f t="shared" si="2"/>
        <v>0</v>
      </c>
      <c r="P41" s="143" t="str">
        <f t="shared" si="3"/>
        <v/>
      </c>
      <c r="Q41" s="70" t="b">
        <f t="shared" si="4"/>
        <v>1</v>
      </c>
      <c r="R41" s="136" t="str">
        <f t="shared" si="7"/>
        <v>---</v>
      </c>
      <c r="S41" s="136" t="str">
        <f t="shared" si="8"/>
        <v>---</v>
      </c>
      <c r="T41" s="65">
        <f t="shared" si="9"/>
        <v>0</v>
      </c>
      <c r="V41" s="152"/>
      <c r="W41" s="6"/>
      <c r="X41" s="6"/>
      <c r="Y41" s="6"/>
      <c r="Z41" s="6"/>
      <c r="AA41" s="6"/>
      <c r="AB41" s="6"/>
    </row>
    <row r="42" spans="2:28" ht="20.100000000000001" customHeight="1">
      <c r="B42" s="86" t="s">
        <v>106</v>
      </c>
      <c r="C42" s="81" t="s">
        <v>61</v>
      </c>
      <c r="D42" s="87"/>
      <c r="E42" s="104" t="b">
        <v>0</v>
      </c>
      <c r="F42" s="108"/>
      <c r="G42" s="88">
        <v>0</v>
      </c>
      <c r="H42" s="123" t="s">
        <v>180</v>
      </c>
      <c r="I42" s="62">
        <v>0.3</v>
      </c>
      <c r="J42" s="89"/>
      <c r="K42" s="19" t="str">
        <f t="shared" si="5"/>
        <v>--</v>
      </c>
      <c r="L42" s="143" t="str">
        <f t="shared" si="0"/>
        <v/>
      </c>
      <c r="M42" s="19" t="str">
        <f t="shared" si="6"/>
        <v>--</v>
      </c>
      <c r="N42" s="143" t="str">
        <f t="shared" si="1"/>
        <v/>
      </c>
      <c r="O42" s="106">
        <f t="shared" si="2"/>
        <v>0</v>
      </c>
      <c r="P42" s="143" t="str">
        <f t="shared" si="3"/>
        <v/>
      </c>
      <c r="Q42" s="70" t="b">
        <f t="shared" si="4"/>
        <v>1</v>
      </c>
      <c r="R42" s="136" t="str">
        <f t="shared" si="7"/>
        <v>---</v>
      </c>
      <c r="S42" s="136" t="str">
        <f t="shared" si="8"/>
        <v>---</v>
      </c>
      <c r="T42" s="65">
        <f t="shared" si="9"/>
        <v>0</v>
      </c>
      <c r="V42" s="152"/>
      <c r="W42" s="6"/>
      <c r="X42" s="6"/>
      <c r="Y42" s="6"/>
      <c r="Z42" s="6"/>
      <c r="AA42" s="6"/>
      <c r="AB42" s="6"/>
    </row>
    <row r="43" spans="2:28" ht="20.100000000000001" customHeight="1">
      <c r="B43" s="86" t="s">
        <v>107</v>
      </c>
      <c r="C43" s="81" t="s">
        <v>108</v>
      </c>
      <c r="D43" s="87"/>
      <c r="E43" s="104" t="b">
        <v>0</v>
      </c>
      <c r="F43" s="108"/>
      <c r="G43" s="88"/>
      <c r="H43" s="123" t="s">
        <v>180</v>
      </c>
      <c r="I43" s="62">
        <v>1.4E-2</v>
      </c>
      <c r="J43" s="89"/>
      <c r="K43" s="19" t="str">
        <f t="shared" si="5"/>
        <v>--</v>
      </c>
      <c r="L43" s="143" t="str">
        <f t="shared" si="0"/>
        <v/>
      </c>
      <c r="M43" s="19" t="str">
        <f t="shared" si="6"/>
        <v>--</v>
      </c>
      <c r="N43" s="143" t="str">
        <f t="shared" si="1"/>
        <v/>
      </c>
      <c r="O43" s="106">
        <f t="shared" si="2"/>
        <v>0</v>
      </c>
      <c r="P43" s="143" t="str">
        <f t="shared" si="3"/>
        <v/>
      </c>
      <c r="Q43" s="70" t="b">
        <f t="shared" si="4"/>
        <v>1</v>
      </c>
      <c r="R43" s="136" t="str">
        <f t="shared" si="7"/>
        <v>---</v>
      </c>
      <c r="S43" s="136" t="str">
        <f t="shared" si="8"/>
        <v>---</v>
      </c>
      <c r="T43" s="65">
        <f t="shared" si="9"/>
        <v>0</v>
      </c>
      <c r="V43" s="152"/>
      <c r="W43" s="6"/>
      <c r="X43" s="6"/>
      <c r="Y43" s="6"/>
      <c r="Z43" s="6"/>
      <c r="AA43" s="6"/>
      <c r="AB43" s="6"/>
    </row>
    <row r="44" spans="2:28" ht="20.100000000000001" customHeight="1">
      <c r="B44" s="86" t="s">
        <v>119</v>
      </c>
      <c r="C44" s="81"/>
      <c r="D44" s="87" t="s">
        <v>120</v>
      </c>
      <c r="E44" s="104" t="b">
        <v>0</v>
      </c>
      <c r="F44" s="108"/>
      <c r="G44" s="88"/>
      <c r="H44" s="123" t="s">
        <v>180</v>
      </c>
      <c r="I44" s="62">
        <v>19</v>
      </c>
      <c r="J44" s="89"/>
      <c r="K44" s="19" t="str">
        <f t="shared" si="5"/>
        <v>--</v>
      </c>
      <c r="L44" s="143" t="str">
        <f t="shared" si="0"/>
        <v/>
      </c>
      <c r="M44" s="19" t="str">
        <f t="shared" si="6"/>
        <v>--</v>
      </c>
      <c r="N44" s="143" t="str">
        <f t="shared" si="1"/>
        <v/>
      </c>
      <c r="O44" s="106">
        <f t="shared" si="2"/>
        <v>0</v>
      </c>
      <c r="P44" s="143" t="str">
        <f t="shared" si="3"/>
        <v/>
      </c>
      <c r="Q44" s="70" t="b">
        <f t="shared" si="4"/>
        <v>1</v>
      </c>
      <c r="R44" s="136" t="str">
        <f t="shared" si="7"/>
        <v>---</v>
      </c>
      <c r="S44" s="136" t="str">
        <f t="shared" si="8"/>
        <v>---</v>
      </c>
      <c r="T44" s="65">
        <f t="shared" si="9"/>
        <v>0</v>
      </c>
      <c r="V44" s="152"/>
      <c r="W44" s="6"/>
      <c r="X44" s="6"/>
      <c r="Y44" s="6"/>
      <c r="Z44" s="6"/>
      <c r="AA44" s="6"/>
      <c r="AB44" s="6"/>
    </row>
    <row r="45" spans="2:28" ht="20.100000000000001" customHeight="1">
      <c r="B45" s="86" t="s">
        <v>117</v>
      </c>
      <c r="C45" s="81"/>
      <c r="D45" s="87" t="s">
        <v>118</v>
      </c>
      <c r="E45" s="104" t="b">
        <v>0</v>
      </c>
      <c r="F45" s="108"/>
      <c r="G45" s="88"/>
      <c r="H45" s="123" t="s">
        <v>175</v>
      </c>
      <c r="I45" s="62"/>
      <c r="J45" s="89"/>
      <c r="K45" s="19" t="str">
        <f t="shared" si="5"/>
        <v>--</v>
      </c>
      <c r="L45" s="143" t="str">
        <f t="shared" si="0"/>
        <v/>
      </c>
      <c r="M45" s="19" t="str">
        <f t="shared" si="6"/>
        <v>--</v>
      </c>
      <c r="N45" s="143" t="str">
        <f t="shared" si="1"/>
        <v/>
      </c>
      <c r="O45" s="106">
        <f t="shared" si="2"/>
        <v>0</v>
      </c>
      <c r="P45" s="143" t="str">
        <f t="shared" si="3"/>
        <v/>
      </c>
      <c r="Q45" s="70" t="b">
        <f t="shared" si="4"/>
        <v>1</v>
      </c>
      <c r="R45" s="136" t="str">
        <f t="shared" si="7"/>
        <v>---</v>
      </c>
      <c r="S45" s="136" t="str">
        <f t="shared" si="8"/>
        <v>---</v>
      </c>
      <c r="T45" s="65">
        <f t="shared" si="9"/>
        <v>0</v>
      </c>
      <c r="V45" s="152"/>
      <c r="W45" s="6"/>
      <c r="X45" s="6"/>
      <c r="Y45" s="6"/>
      <c r="Z45" s="6"/>
      <c r="AA45" s="6"/>
      <c r="AB45" s="6"/>
    </row>
    <row r="46" spans="2:28" ht="20.100000000000001" customHeight="1">
      <c r="B46" s="85" t="s">
        <v>154</v>
      </c>
      <c r="C46" s="81" t="s">
        <v>104</v>
      </c>
      <c r="D46" s="87"/>
      <c r="E46" s="104" t="b">
        <v>0</v>
      </c>
      <c r="F46" s="108"/>
      <c r="G46" s="88"/>
      <c r="H46" s="123" t="s">
        <v>180</v>
      </c>
      <c r="I46" s="62"/>
      <c r="J46" s="89"/>
      <c r="K46" s="19" t="str">
        <f t="shared" si="5"/>
        <v>--</v>
      </c>
      <c r="L46" s="143" t="str">
        <f t="shared" si="0"/>
        <v/>
      </c>
      <c r="M46" s="19" t="str">
        <f t="shared" si="6"/>
        <v>--</v>
      </c>
      <c r="N46" s="143" t="str">
        <f t="shared" si="1"/>
        <v/>
      </c>
      <c r="O46" s="106" t="str">
        <f t="shared" si="2"/>
        <v>--</v>
      </c>
      <c r="P46" s="143" t="str">
        <f t="shared" si="3"/>
        <v/>
      </c>
      <c r="Q46" s="70" t="b">
        <f t="shared" si="4"/>
        <v>1</v>
      </c>
      <c r="R46" s="136" t="str">
        <f t="shared" si="7"/>
        <v>---</v>
      </c>
      <c r="S46" s="136" t="str">
        <f t="shared" si="8"/>
        <v>---</v>
      </c>
      <c r="T46" s="65" t="str">
        <f t="shared" si="9"/>
        <v>--</v>
      </c>
      <c r="V46" s="152"/>
      <c r="W46" s="6"/>
      <c r="X46" s="6"/>
      <c r="Y46" s="6"/>
      <c r="Z46" s="6"/>
      <c r="AA46" s="6"/>
      <c r="AB46" s="6"/>
    </row>
    <row r="47" spans="2:28" ht="20.100000000000001" customHeight="1">
      <c r="B47" s="86" t="s">
        <v>155</v>
      </c>
      <c r="C47" s="81"/>
      <c r="D47" s="83"/>
      <c r="E47" s="104" t="b">
        <v>0</v>
      </c>
      <c r="F47" s="109">
        <v>5.0000000000000001E-3</v>
      </c>
      <c r="G47" s="89"/>
      <c r="H47" s="123" t="s">
        <v>180</v>
      </c>
      <c r="I47" s="62">
        <v>0.01</v>
      </c>
      <c r="J47" s="89"/>
      <c r="K47" s="19" t="str">
        <f>IF($F47*J47&gt;0,$F47*J47,"--")</f>
        <v>--</v>
      </c>
      <c r="L47" s="143" t="str">
        <f t="shared" si="0"/>
        <v/>
      </c>
      <c r="M47" s="19" t="str">
        <f t="shared" si="6"/>
        <v>--</v>
      </c>
      <c r="N47" s="143" t="str">
        <f t="shared" si="1"/>
        <v/>
      </c>
      <c r="O47" s="106">
        <f t="shared" si="2"/>
        <v>0</v>
      </c>
      <c r="P47" s="143" t="str">
        <f t="shared" si="3"/>
        <v/>
      </c>
      <c r="Q47" s="70" t="b">
        <f t="shared" si="4"/>
        <v>1</v>
      </c>
      <c r="R47" s="136" t="str">
        <f t="shared" si="7"/>
        <v>---</v>
      </c>
      <c r="S47" s="136" t="str">
        <f t="shared" si="8"/>
        <v>---</v>
      </c>
      <c r="T47" s="65">
        <f t="shared" si="9"/>
        <v>0</v>
      </c>
      <c r="V47" s="152"/>
      <c r="W47" s="6"/>
      <c r="X47" s="6"/>
      <c r="Y47" s="6"/>
      <c r="Z47" s="6"/>
      <c r="AA47" s="6"/>
      <c r="AB47" s="6"/>
    </row>
    <row r="48" spans="2:28" ht="20.100000000000001" customHeight="1" thickBot="1">
      <c r="B48" s="86" t="s">
        <v>156</v>
      </c>
      <c r="C48" s="81"/>
      <c r="D48" s="83"/>
      <c r="E48" s="104" t="b">
        <v>0</v>
      </c>
      <c r="F48" s="107">
        <v>4.1000000000000002E-2</v>
      </c>
      <c r="G48" s="90">
        <v>22</v>
      </c>
      <c r="H48" s="123" t="s">
        <v>180</v>
      </c>
      <c r="I48" s="62">
        <v>1.0000000000000001E-5</v>
      </c>
      <c r="J48" s="89">
        <v>1</v>
      </c>
      <c r="K48" s="19">
        <f t="shared" si="5"/>
        <v>4.1000000000000002E-2</v>
      </c>
      <c r="L48" s="143">
        <f t="shared" si="0"/>
        <v>3</v>
      </c>
      <c r="M48" s="19">
        <f t="shared" si="6"/>
        <v>2.1999999999999999E-2</v>
      </c>
      <c r="N48" s="143">
        <f t="shared" si="1"/>
        <v>4</v>
      </c>
      <c r="O48" s="106">
        <f t="shared" si="2"/>
        <v>99999999.999999985</v>
      </c>
      <c r="P48" s="143">
        <f t="shared" si="3"/>
        <v>2</v>
      </c>
      <c r="Q48" s="70" t="b">
        <f t="shared" si="4"/>
        <v>1</v>
      </c>
      <c r="R48" s="136" t="str">
        <f>IF(Q48,IF(OR(L48&lt;P48,N48&lt;P48),K48,"---"),"Consider ")</f>
        <v>---</v>
      </c>
      <c r="S48" s="136" t="str">
        <f>IF(Q48,IF(OR(L48&lt;P48,N48&lt;P48),M48,"---")," by ")</f>
        <v>---</v>
      </c>
      <c r="T48" s="65">
        <f>IF(Q48,IF(AND(L48&gt;=P48,N48&gt;=P48),O48,"---"),"constituent ")</f>
        <v>99999999.999999985</v>
      </c>
      <c r="V48" s="152"/>
      <c r="W48" s="6"/>
      <c r="X48" s="6"/>
      <c r="Y48" s="6"/>
      <c r="Z48" s="6"/>
      <c r="AA48" s="6"/>
      <c r="AB48" s="6"/>
    </row>
    <row r="49" spans="1:28" ht="13.5" thickBot="1">
      <c r="B49" s="73" t="s">
        <v>195</v>
      </c>
      <c r="C49" s="37"/>
      <c r="D49" s="55"/>
      <c r="E49" s="55"/>
      <c r="F49" s="71"/>
      <c r="G49" s="189" t="s">
        <v>16</v>
      </c>
      <c r="H49" s="189"/>
      <c r="I49" s="189"/>
      <c r="J49" s="190"/>
      <c r="K49" s="10"/>
      <c r="L49" s="10"/>
      <c r="M49" s="10"/>
      <c r="N49" s="10"/>
      <c r="O49" s="10"/>
      <c r="P49" s="143"/>
      <c r="Q49" s="91" t="s">
        <v>93</v>
      </c>
      <c r="R49" s="92">
        <f>IF($S52,SUM(R22:R48),"Invalid")</f>
        <v>0</v>
      </c>
      <c r="S49" s="92">
        <f>IF($S52,SUM(S22:S48),"Invalid")</f>
        <v>0</v>
      </c>
      <c r="T49" s="93">
        <f>IF($S52,SUM(T22:T48),"Invalid")</f>
        <v>99999999.999999985</v>
      </c>
      <c r="V49" s="6"/>
      <c r="W49" s="6"/>
      <c r="X49" s="6"/>
      <c r="Y49" s="6"/>
      <c r="Z49" s="6"/>
      <c r="AA49" s="6"/>
      <c r="AB49" s="6"/>
    </row>
    <row r="50" spans="1:28" ht="13.5" customHeight="1" thickTop="1">
      <c r="B50" s="38"/>
      <c r="C50" s="6"/>
      <c r="D50" s="137" t="s">
        <v>13</v>
      </c>
      <c r="E50" s="137"/>
      <c r="F50" s="137" t="s">
        <v>15</v>
      </c>
      <c r="G50" s="137">
        <v>1</v>
      </c>
      <c r="H50" s="137">
        <v>2</v>
      </c>
      <c r="I50" s="137">
        <v>3</v>
      </c>
      <c r="J50" s="72">
        <v>4</v>
      </c>
      <c r="K50" s="6"/>
      <c r="L50" s="6"/>
      <c r="M50" s="6"/>
      <c r="N50" s="6"/>
      <c r="O50" s="6"/>
      <c r="P50" s="44"/>
      <c r="Q50" s="191" t="s">
        <v>16</v>
      </c>
      <c r="R50" s="193" t="str">
        <f>IFERROR(IF(0=R49,"",MATCH(R49,R_11values,-1)),"Invalid")</f>
        <v/>
      </c>
      <c r="S50" s="193" t="str">
        <f>IFERROR(IF(0=S49,"",MATCH(S49,CO2values,-1)),"Invalid")</f>
        <v/>
      </c>
      <c r="T50" s="195">
        <f>IFERROR(IF(0=T49,"",MATCH(T49,NVvalues,-1)),"Invalid")</f>
        <v>2</v>
      </c>
      <c r="V50" s="6"/>
      <c r="W50" s="6"/>
      <c r="X50" s="6"/>
      <c r="Y50" s="6"/>
      <c r="Z50" s="6"/>
      <c r="AA50" s="6"/>
      <c r="AB50" s="6"/>
    </row>
    <row r="51" spans="1:28" ht="13.5" thickBot="1">
      <c r="B51" s="38"/>
      <c r="C51" s="6"/>
      <c r="D51" s="152" t="str">
        <f>C15</f>
        <v>Number/NameS1</v>
      </c>
      <c r="E51" s="152"/>
      <c r="F51" s="152" t="s">
        <v>112</v>
      </c>
      <c r="G51" s="136" t="str">
        <f>IF($S52,IF(R50=G50,N15,""),"Invalid")</f>
        <v/>
      </c>
      <c r="H51" s="136" t="str">
        <f>IF($S52,IF(R50=H50,N15,""),"Invalid")</f>
        <v/>
      </c>
      <c r="I51" s="136" t="str">
        <f>IF($S52,IF(R50=I50,N15,""),"Invalid")</f>
        <v/>
      </c>
      <c r="J51" s="65" t="str">
        <f>IF($S52,IF(R50=J50,N15,""),"Invalid")</f>
        <v/>
      </c>
      <c r="K51" s="44"/>
      <c r="L51" s="44"/>
      <c r="M51" s="44"/>
      <c r="N51" s="44"/>
      <c r="O51" s="44"/>
      <c r="P51" s="44"/>
      <c r="Q51" s="192"/>
      <c r="R51" s="194"/>
      <c r="S51" s="194"/>
      <c r="T51" s="196"/>
      <c r="V51" s="6"/>
      <c r="W51" s="6"/>
      <c r="X51" s="6"/>
      <c r="Y51" s="6"/>
      <c r="Z51" s="6"/>
      <c r="AA51" s="6"/>
      <c r="AB51" s="6"/>
    </row>
    <row r="52" spans="1:28">
      <c r="B52" s="38"/>
      <c r="C52" s="6"/>
      <c r="D52" s="6"/>
      <c r="E52" s="6"/>
      <c r="F52" s="152" t="s">
        <v>113</v>
      </c>
      <c r="G52" s="136" t="str">
        <f>IF($S52,IF(S50=G50,N15,""),"Invalid")</f>
        <v/>
      </c>
      <c r="H52" s="136" t="str">
        <f>IF($S52,IF(S50=H50,N15,""),"Invalid")</f>
        <v/>
      </c>
      <c r="I52" s="136" t="str">
        <f>IF($S52,IF(S50=I50,N15,""),"Invalid")</f>
        <v/>
      </c>
      <c r="J52" s="65" t="str">
        <f>IF($S52,IF(S50=J50,N15,""),"Invalid")</f>
        <v/>
      </c>
      <c r="K52" s="44"/>
      <c r="L52" s="44"/>
      <c r="M52" s="44"/>
      <c r="N52" s="44"/>
      <c r="O52" s="44"/>
      <c r="P52" s="44"/>
      <c r="Q52" s="44"/>
      <c r="R52" s="66" t="s">
        <v>127</v>
      </c>
      <c r="S52" t="b">
        <f>AND(Q21:Q48)</f>
        <v>1</v>
      </c>
      <c r="T52" s="44"/>
      <c r="V52" s="6"/>
      <c r="W52" s="6"/>
      <c r="X52" s="6"/>
      <c r="Y52" s="6"/>
      <c r="Z52" s="6"/>
      <c r="AA52" s="6"/>
      <c r="AB52" s="6"/>
    </row>
    <row r="53" spans="1:28">
      <c r="B53" s="38"/>
      <c r="C53" s="4"/>
      <c r="D53" s="4"/>
      <c r="E53" s="4"/>
      <c r="F53" s="140" t="s">
        <v>116</v>
      </c>
      <c r="G53" s="135" t="str">
        <f>IF($S52,IF(T50=G50,N15,""),"Invalid")</f>
        <v/>
      </c>
      <c r="H53" s="135">
        <f>IF($S52,IF(T50=H50,N15,""),"Invalid")</f>
        <v>0.06</v>
      </c>
      <c r="I53" s="135" t="str">
        <f>IF($S52,IF(T50=I50,N15,""),"Invalid")</f>
        <v/>
      </c>
      <c r="J53" s="94" t="str">
        <f>IF($S52,IF(T50=J50,N15,""),"Invalid")</f>
        <v/>
      </c>
    </row>
    <row r="54" spans="1:28" ht="13.5" thickBot="1">
      <c r="B54" s="38"/>
      <c r="C54" s="4"/>
      <c r="D54" s="4"/>
      <c r="E54" s="4"/>
      <c r="F54" s="140" t="s">
        <v>93</v>
      </c>
      <c r="G54" s="98">
        <f>IF($S52,SUM(G51:G53),"Invalid")</f>
        <v>0</v>
      </c>
      <c r="H54" s="98">
        <f>IF($S52,SUM(H51:H53),"Invalid")</f>
        <v>0.06</v>
      </c>
      <c r="I54" s="98">
        <f>IF($S52,SUM(I51:I53),"Invalid")</f>
        <v>0</v>
      </c>
      <c r="J54" s="99">
        <f>IF($S52,SUM(J51:J53),"Invalid")</f>
        <v>0</v>
      </c>
      <c r="L54" s="61"/>
    </row>
    <row r="55" spans="1:28" ht="13.5" thickTop="1">
      <c r="B55" s="38"/>
      <c r="C55" s="4"/>
      <c r="D55" s="4"/>
      <c r="E55" s="4"/>
      <c r="F55" s="140" t="s">
        <v>14</v>
      </c>
      <c r="G55" s="144" t="str">
        <f>IFERROR(IF(G54&gt;0,INDEX(LGletters,MATCH((G54),LGvalues,-1)),""),"Invalid")</f>
        <v/>
      </c>
      <c r="H55" s="144" t="str">
        <f>IFERROR(IF(H54&gt;0,INDEX(LGletters,MATCH((H54),LGvalues,-1)),""),"Invalid")</f>
        <v>C</v>
      </c>
      <c r="I55" s="144" t="str">
        <f>IFERROR(IF(I54&gt;0,INDEX(LGletters,MATCH((I54),LGvalues,-1)),""),"Invalid")</f>
        <v/>
      </c>
      <c r="J55" s="56" t="str">
        <f>IFERROR(IF(J54&gt;0,INDEX(LGletters,MATCH((J54),LGvalues,-1)),""),"Invalid")</f>
        <v/>
      </c>
      <c r="L55" s="103"/>
    </row>
    <row r="56" spans="1:28">
      <c r="B56" s="38"/>
      <c r="C56" s="4"/>
      <c r="D56" s="4"/>
      <c r="E56" s="4"/>
      <c r="F56" s="140" t="s">
        <v>23</v>
      </c>
      <c r="G56" s="135" t="str">
        <f>IFERROR(IF(G55="","",INDEX(Rindices, G50,FIND(UPPER(G55),"ABCDEF"))),"Invalid")</f>
        <v/>
      </c>
      <c r="H56" s="135">
        <f>IFERROR(IF(H55="","",INDEX(Rindices, H50,FIND(UPPER(H55),"ABCDEF"))),"Invalid")</f>
        <v>3</v>
      </c>
      <c r="I56" s="135" t="str">
        <f>IFERROR(IF(I55="","",INDEX(Rindices, I50,FIND(UPPER(I55),"ABCDEF"))),"Invalid")</f>
        <v/>
      </c>
      <c r="J56" s="94" t="str">
        <f>IFERROR(IF(J55="","",INDEX(Rindices, J50,FIND(UPPER(J55),"ABCDEF"))),"Invalid")</f>
        <v/>
      </c>
      <c r="L56" s="61"/>
    </row>
    <row r="57" spans="1:28" ht="13.5" thickBot="1">
      <c r="B57" s="40"/>
      <c r="C57" s="32"/>
      <c r="D57" s="32"/>
      <c r="E57" s="32"/>
      <c r="F57" s="41" t="s">
        <v>12</v>
      </c>
      <c r="G57" s="59" t="str">
        <f>IF($S52,IFERROR(CHOOSE(G56,"Very Low","Low","Medium","High","Very High"),""),"Invalid")</f>
        <v/>
      </c>
      <c r="H57" s="59" t="str">
        <f>IF($S52,IFERROR(CHOOSE(H56,"Very Low","Low","Medium","High","Very High"),""),"Invalid")</f>
        <v>Medium</v>
      </c>
      <c r="I57" s="59" t="str">
        <f>IF($S52,IFERROR(CHOOSE(I56,"Very Low","Low","Medium","High","Very High"),""),"Invalid")</f>
        <v/>
      </c>
      <c r="J57" s="60" t="str">
        <f>IF($S52,IFERROR(CHOOSE(J56,"Very Low","Low","Medium","High","Very High"),""),"Invalid")</f>
        <v/>
      </c>
    </row>
    <row r="58" spans="1:28">
      <c r="A58" s="4"/>
      <c r="B58" s="4"/>
      <c r="C58" s="4"/>
      <c r="D58" s="4"/>
      <c r="E58" s="4"/>
      <c r="F58" s="140"/>
      <c r="G58" s="143"/>
      <c r="H58" s="143"/>
      <c r="I58" s="143"/>
      <c r="J58" s="143"/>
    </row>
    <row r="59" spans="1:28" ht="37.5" customHeight="1" thickBot="1">
      <c r="A59" s="4"/>
      <c r="B59" s="197" t="s">
        <v>202</v>
      </c>
      <c r="C59" s="197"/>
      <c r="D59" s="197"/>
      <c r="E59" s="197"/>
      <c r="F59" s="197"/>
      <c r="G59" s="197"/>
      <c r="H59" s="197"/>
      <c r="I59" s="197"/>
      <c r="J59" s="197"/>
      <c r="K59" s="197"/>
      <c r="L59" s="197"/>
      <c r="M59" s="197"/>
      <c r="N59" s="197"/>
      <c r="O59" s="197"/>
    </row>
    <row r="60" spans="1:28">
      <c r="B60" s="73" t="s">
        <v>196</v>
      </c>
      <c r="C60" s="37"/>
      <c r="D60" s="149" t="s">
        <v>197</v>
      </c>
      <c r="E60" s="150" t="str">
        <f>C15</f>
        <v>Number/NameS1</v>
      </c>
      <c r="F60" s="71"/>
      <c r="G60" s="189" t="s">
        <v>16</v>
      </c>
      <c r="H60" s="189"/>
      <c r="I60" s="189"/>
      <c r="J60" s="190"/>
    </row>
    <row r="61" spans="1:28">
      <c r="B61" s="38"/>
      <c r="C61" s="137" t="s">
        <v>15</v>
      </c>
      <c r="D61" s="4"/>
      <c r="E61" s="137"/>
      <c r="F61" s="4"/>
      <c r="G61" s="137">
        <v>1</v>
      </c>
      <c r="H61" s="137">
        <v>2</v>
      </c>
      <c r="I61" s="137">
        <v>3</v>
      </c>
      <c r="J61" s="72">
        <v>4</v>
      </c>
    </row>
    <row r="62" spans="1:28">
      <c r="B62" s="38"/>
      <c r="C62" s="199" t="s">
        <v>205</v>
      </c>
      <c r="D62" s="198"/>
      <c r="E62" s="198"/>
      <c r="F62" s="198"/>
      <c r="G62" s="11"/>
      <c r="H62" s="11"/>
      <c r="I62" s="11">
        <f>N15</f>
        <v>0.06</v>
      </c>
      <c r="J62" s="154"/>
    </row>
    <row r="63" spans="1:28">
      <c r="B63" s="38"/>
      <c r="C63" s="199"/>
      <c r="D63" s="198"/>
      <c r="E63" s="198"/>
      <c r="F63" s="198"/>
      <c r="G63" s="11"/>
      <c r="H63" s="11"/>
      <c r="I63" s="11"/>
      <c r="J63" s="154"/>
    </row>
    <row r="64" spans="1:28">
      <c r="B64" s="38"/>
      <c r="C64" s="198"/>
      <c r="D64" s="198"/>
      <c r="E64" s="198"/>
      <c r="F64" s="198"/>
      <c r="G64" s="11"/>
      <c r="H64" s="11"/>
      <c r="I64" s="11"/>
      <c r="J64" s="154"/>
    </row>
    <row r="65" spans="2:11">
      <c r="B65" s="38"/>
      <c r="C65" s="198"/>
      <c r="D65" s="198"/>
      <c r="E65" s="198"/>
      <c r="F65" s="198"/>
      <c r="G65" s="11"/>
      <c r="H65" s="11"/>
      <c r="I65" s="11"/>
      <c r="J65" s="154"/>
    </row>
    <row r="66" spans="2:11">
      <c r="B66" s="38"/>
      <c r="C66" s="198"/>
      <c r="D66" s="198"/>
      <c r="E66" s="198"/>
      <c r="F66" s="198"/>
      <c r="G66" s="11"/>
      <c r="H66" s="11"/>
      <c r="I66" s="11"/>
      <c r="J66" s="154"/>
    </row>
    <row r="67" spans="2:11">
      <c r="B67" s="38"/>
      <c r="C67" s="198"/>
      <c r="D67" s="198"/>
      <c r="E67" s="198"/>
      <c r="F67" s="198"/>
      <c r="G67" s="11"/>
      <c r="H67" s="11"/>
      <c r="I67" s="11"/>
      <c r="J67" s="154"/>
    </row>
    <row r="68" spans="2:11">
      <c r="B68" s="38"/>
      <c r="C68" s="198"/>
      <c r="D68" s="198"/>
      <c r="E68" s="198"/>
      <c r="F68" s="198"/>
      <c r="G68" s="11"/>
      <c r="H68" s="11"/>
      <c r="I68" s="11"/>
      <c r="J68" s="154"/>
    </row>
    <row r="69" spans="2:11">
      <c r="B69" s="38"/>
      <c r="C69" s="198"/>
      <c r="D69" s="198"/>
      <c r="E69" s="198"/>
      <c r="F69" s="198"/>
      <c r="G69" s="11"/>
      <c r="H69" s="11"/>
      <c r="I69" s="11"/>
      <c r="J69" s="154"/>
    </row>
    <row r="70" spans="2:11">
      <c r="B70" s="38"/>
      <c r="C70" s="198"/>
      <c r="D70" s="198"/>
      <c r="E70" s="198"/>
      <c r="F70" s="198"/>
      <c r="G70" s="11"/>
      <c r="H70" s="11"/>
      <c r="I70" s="11"/>
      <c r="J70" s="154"/>
    </row>
    <row r="71" spans="2:11">
      <c r="B71" s="38"/>
      <c r="C71" s="198"/>
      <c r="D71" s="198"/>
      <c r="E71" s="198"/>
      <c r="F71" s="198"/>
      <c r="G71" s="11"/>
      <c r="H71" s="11"/>
      <c r="I71" s="11"/>
      <c r="J71" s="154"/>
    </row>
    <row r="72" spans="2:11">
      <c r="B72" s="38"/>
      <c r="C72" s="198"/>
      <c r="D72" s="198"/>
      <c r="E72" s="198"/>
      <c r="F72" s="198"/>
      <c r="G72" s="11"/>
      <c r="H72" s="11"/>
      <c r="I72" s="11"/>
      <c r="J72" s="154"/>
    </row>
    <row r="73" spans="2:11">
      <c r="B73" s="38"/>
      <c r="C73" s="198"/>
      <c r="D73" s="198"/>
      <c r="E73" s="198"/>
      <c r="F73" s="198"/>
      <c r="G73" s="20"/>
      <c r="H73" s="20"/>
      <c r="I73" s="20"/>
      <c r="J73" s="58"/>
    </row>
    <row r="74" spans="2:11" ht="13.5" thickBot="1">
      <c r="B74" s="38"/>
      <c r="C74" s="4"/>
      <c r="D74" s="4"/>
      <c r="E74" s="4"/>
      <c r="F74" s="140" t="s">
        <v>93</v>
      </c>
      <c r="G74" s="98">
        <f>SUM(G62:G73)</f>
        <v>0</v>
      </c>
      <c r="H74" s="98">
        <f>SUM(H62:H73)</f>
        <v>0</v>
      </c>
      <c r="I74" s="98">
        <f>SUM(I62:I73)</f>
        <v>0.06</v>
      </c>
      <c r="J74" s="99">
        <f>SUM(J62:J73)</f>
        <v>0</v>
      </c>
    </row>
    <row r="75" spans="2:11" ht="13.5" thickTop="1">
      <c r="B75" s="38"/>
      <c r="C75" s="4"/>
      <c r="D75" s="4"/>
      <c r="E75" s="4"/>
      <c r="F75" s="140" t="s">
        <v>14</v>
      </c>
      <c r="G75" s="144" t="str">
        <f>IFERROR(IF(G74&gt;0,INDEX(LGletters,MATCH((G74),LGvalues,-1)),""),"Invalid")</f>
        <v/>
      </c>
      <c r="H75" s="144" t="str">
        <f>IFERROR(IF(H74&gt;0,INDEX(LGletters,MATCH((H74),LGvalues,-1)),""),"Invalid")</f>
        <v/>
      </c>
      <c r="I75" s="144" t="str">
        <f>IFERROR(IF(I74&gt;0,INDEX(LGletters,MATCH((I74),LGvalues,-1)),""),"Invalid")</f>
        <v>C</v>
      </c>
      <c r="J75" s="56" t="str">
        <f>IFERROR(IF(J74&gt;0,INDEX(LGletters,MATCH((J74),LGvalues,-1)),""),"Invalid")</f>
        <v/>
      </c>
    </row>
    <row r="76" spans="2:11">
      <c r="B76" s="38"/>
      <c r="C76" s="4"/>
      <c r="D76" s="4"/>
      <c r="E76" s="4"/>
      <c r="F76" s="140" t="s">
        <v>23</v>
      </c>
      <c r="G76" s="135" t="str">
        <f>IF(G75="","",INDEX(Rindices, G61,FIND(UPPER(G75),"ABCDEF")))</f>
        <v/>
      </c>
      <c r="H76" s="135" t="str">
        <f>IF(H75="","",INDEX(Rindices, H61,FIND(UPPER(H75),"ABCDEF")))</f>
        <v/>
      </c>
      <c r="I76" s="135">
        <f>IF(I75="","",INDEX(Rindices, I61,FIND(UPPER(I75),"ABCDEF")))</f>
        <v>2</v>
      </c>
      <c r="J76" s="94" t="str">
        <f>IF(J75="","",INDEX(Rindices, J61,FIND(UPPER(J75),"ABCDEF")))</f>
        <v/>
      </c>
      <c r="K76" s="166"/>
    </row>
    <row r="77" spans="2:11" ht="13.5" thickBot="1">
      <c r="B77" s="40"/>
      <c r="C77" s="32"/>
      <c r="D77" s="32"/>
      <c r="E77" s="32"/>
      <c r="F77" s="41" t="s">
        <v>12</v>
      </c>
      <c r="G77" s="148" t="str">
        <f>IFERROR(CHOOSE(G76,"Very Low","Low","Medium","High","Very High"),"")</f>
        <v/>
      </c>
      <c r="H77" s="148" t="str">
        <f>IFERROR(CHOOSE(H76,"Very Low","Low","Medium","High","Very High"),"")</f>
        <v/>
      </c>
      <c r="I77" s="148" t="str">
        <f>IFERROR(CHOOSE(I76,"Very Low","Low","Medium","High","Very High"),"")</f>
        <v>Low</v>
      </c>
      <c r="J77" s="151" t="str">
        <f>IFERROR(CHOOSE(J76,"Very Low","Low","Medium","High","Very High"),"")</f>
        <v/>
      </c>
    </row>
    <row r="78" spans="2:11" ht="13.5" thickBot="1">
      <c r="B78" s="4"/>
      <c r="C78" s="4"/>
      <c r="D78" s="4"/>
      <c r="E78" s="4"/>
      <c r="F78" s="140"/>
      <c r="G78" s="143"/>
      <c r="H78" s="143"/>
      <c r="I78" s="143"/>
      <c r="J78" s="143"/>
    </row>
    <row r="79" spans="2:11">
      <c r="B79" s="73" t="s">
        <v>198</v>
      </c>
      <c r="C79" s="37"/>
      <c r="D79" s="149" t="s">
        <v>197</v>
      </c>
      <c r="E79" s="150" t="str">
        <f>C15</f>
        <v>Number/NameS1</v>
      </c>
      <c r="F79" s="71"/>
      <c r="G79" s="189" t="s">
        <v>16</v>
      </c>
      <c r="H79" s="189"/>
      <c r="I79" s="189"/>
      <c r="J79" s="190"/>
    </row>
    <row r="80" spans="2:11">
      <c r="B80" s="38"/>
      <c r="C80" s="137" t="s">
        <v>15</v>
      </c>
      <c r="D80" s="4"/>
      <c r="E80" s="137"/>
      <c r="F80" s="4"/>
      <c r="G80" s="137">
        <v>1</v>
      </c>
      <c r="H80" s="137">
        <v>2</v>
      </c>
      <c r="I80" s="137">
        <v>3</v>
      </c>
      <c r="J80" s="72">
        <v>4</v>
      </c>
    </row>
    <row r="81" spans="2:10">
      <c r="B81" s="38"/>
      <c r="C81" s="199"/>
      <c r="D81" s="199"/>
      <c r="E81" s="199"/>
      <c r="F81" s="199"/>
      <c r="G81" s="137"/>
      <c r="H81" s="137"/>
      <c r="I81" s="137"/>
      <c r="J81" s="72"/>
    </row>
    <row r="82" spans="2:10">
      <c r="B82" s="38"/>
      <c r="C82" s="199"/>
      <c r="D82" s="199"/>
      <c r="E82" s="199"/>
      <c r="F82" s="199"/>
      <c r="G82" s="137"/>
      <c r="H82" s="137"/>
      <c r="I82" s="137"/>
      <c r="J82" s="72"/>
    </row>
    <row r="83" spans="2:10">
      <c r="B83" s="38"/>
      <c r="C83" s="199"/>
      <c r="D83" s="199"/>
      <c r="E83" s="199"/>
      <c r="F83" s="199"/>
      <c r="G83" s="137"/>
      <c r="H83" s="137"/>
      <c r="I83" s="137"/>
      <c r="J83" s="72"/>
    </row>
    <row r="84" spans="2:10">
      <c r="B84" s="38"/>
      <c r="C84" s="199"/>
      <c r="D84" s="199"/>
      <c r="E84" s="199"/>
      <c r="F84" s="199"/>
      <c r="G84" s="137"/>
      <c r="H84" s="137"/>
      <c r="I84" s="137"/>
      <c r="J84" s="72"/>
    </row>
    <row r="85" spans="2:10">
      <c r="B85" s="38"/>
      <c r="C85" s="199"/>
      <c r="D85" s="199"/>
      <c r="E85" s="199"/>
      <c r="F85" s="199"/>
      <c r="G85" s="137"/>
      <c r="H85" s="137"/>
      <c r="I85" s="137"/>
      <c r="J85" s="72"/>
    </row>
    <row r="86" spans="2:10">
      <c r="B86" s="38"/>
      <c r="C86" s="199"/>
      <c r="D86" s="199"/>
      <c r="E86" s="199"/>
      <c r="F86" s="199"/>
      <c r="G86" s="137"/>
      <c r="H86" s="137"/>
      <c r="I86" s="137"/>
      <c r="J86" s="72"/>
    </row>
    <row r="87" spans="2:10">
      <c r="B87" s="38"/>
      <c r="C87" s="199"/>
      <c r="D87" s="199"/>
      <c r="E87" s="199"/>
      <c r="F87" s="199"/>
      <c r="G87" s="137"/>
      <c r="H87" s="137"/>
      <c r="I87" s="137"/>
      <c r="J87" s="72"/>
    </row>
    <row r="88" spans="2:10">
      <c r="B88" s="38"/>
      <c r="C88" s="199"/>
      <c r="D88" s="199"/>
      <c r="E88" s="199"/>
      <c r="F88" s="199"/>
      <c r="G88" s="137"/>
      <c r="H88" s="137"/>
      <c r="I88" s="137"/>
      <c r="J88" s="72"/>
    </row>
    <row r="89" spans="2:10">
      <c r="B89" s="38"/>
      <c r="C89" s="199"/>
      <c r="D89" s="199"/>
      <c r="E89" s="199"/>
      <c r="F89" s="199"/>
      <c r="G89" s="137"/>
      <c r="H89" s="137"/>
      <c r="I89" s="137"/>
      <c r="J89" s="72"/>
    </row>
    <row r="90" spans="2:10">
      <c r="B90" s="38"/>
      <c r="C90" s="199"/>
      <c r="D90" s="199"/>
      <c r="E90" s="199"/>
      <c r="F90" s="199"/>
      <c r="G90" s="136"/>
      <c r="H90" s="136"/>
      <c r="I90" s="136"/>
      <c r="J90" s="65"/>
    </row>
    <row r="91" spans="2:10">
      <c r="B91" s="38"/>
      <c r="C91" s="199"/>
      <c r="D91" s="199"/>
      <c r="E91" s="199"/>
      <c r="F91" s="199"/>
      <c r="G91" s="136"/>
      <c r="H91" s="136"/>
      <c r="I91" s="136"/>
      <c r="J91" s="65"/>
    </row>
    <row r="92" spans="2:10">
      <c r="B92" s="38"/>
      <c r="C92" s="199"/>
      <c r="D92" s="199"/>
      <c r="E92" s="199"/>
      <c r="F92" s="199"/>
      <c r="G92" s="135"/>
      <c r="H92" s="135"/>
      <c r="I92" s="135"/>
      <c r="J92" s="94"/>
    </row>
    <row r="93" spans="2:10" ht="13.5" thickBot="1">
      <c r="B93" s="38"/>
      <c r="C93" s="4"/>
      <c r="D93" s="4"/>
      <c r="E93" s="4"/>
      <c r="F93" s="140" t="s">
        <v>93</v>
      </c>
      <c r="G93" s="98">
        <f>SUM(G81:G92)</f>
        <v>0</v>
      </c>
      <c r="H93" s="98">
        <f>SUM(H81:H92)</f>
        <v>0</v>
      </c>
      <c r="I93" s="98">
        <f>SUM(I81:I92)</f>
        <v>0</v>
      </c>
      <c r="J93" s="99">
        <f>SUM(J81:J92)</f>
        <v>0</v>
      </c>
    </row>
    <row r="94" spans="2:10" ht="13.5" thickTop="1">
      <c r="B94" s="38"/>
      <c r="C94" s="4"/>
      <c r="D94" s="4"/>
      <c r="E94" s="4"/>
      <c r="F94" s="140" t="s">
        <v>14</v>
      </c>
      <c r="G94" s="144" t="str">
        <f>IFERROR(IF(G93&gt;0,INDEX(LGletters,MATCH((G93),LGvalues,-1)),""),"Invalid")</f>
        <v/>
      </c>
      <c r="H94" s="144" t="str">
        <f>IFERROR(IF(H93&gt;0,INDEX(LGletters,MATCH((H93),LGvalues,-1)),""),"Invalid")</f>
        <v/>
      </c>
      <c r="I94" s="144" t="str">
        <f>IFERROR(IF(I93&gt;0,INDEX(LGletters,MATCH((I93),LGvalues,-1)),""),"Invalid")</f>
        <v/>
      </c>
      <c r="J94" s="56" t="str">
        <f>IFERROR(IF(J93&gt;0,INDEX(LGletters,MATCH((J93),LGvalues,-1)),""),"Invalid")</f>
        <v/>
      </c>
    </row>
    <row r="95" spans="2:10">
      <c r="B95" s="38"/>
      <c r="C95" s="4"/>
      <c r="D95" s="4"/>
      <c r="E95" s="4"/>
      <c r="F95" s="140" t="s">
        <v>23</v>
      </c>
      <c r="G95" s="135" t="str">
        <f>IF(G94="","",INDEX(Rindices, G80,FIND(UPPER(G94),"ABCDEF")))</f>
        <v/>
      </c>
      <c r="H95" s="135" t="str">
        <f>IF(H94="","",INDEX(Rindices, H80,FIND(UPPER(H94),"ABCDEF")))</f>
        <v/>
      </c>
      <c r="I95" s="135" t="str">
        <f>IF(I94="","",INDEX(Rindices, I80,FIND(UPPER(I94),"ABCDEF")))</f>
        <v/>
      </c>
      <c r="J95" s="94" t="str">
        <f>IF(J94="","",INDEX(Rindices, J80,FIND(UPPER(J94),"ABCDEF")))</f>
        <v/>
      </c>
    </row>
    <row r="96" spans="2:10" ht="13.5" thickBot="1">
      <c r="B96" s="40"/>
      <c r="C96" s="32"/>
      <c r="D96" s="32"/>
      <c r="E96" s="32"/>
      <c r="F96" s="41" t="s">
        <v>12</v>
      </c>
      <c r="G96" s="148" t="str">
        <f>IFERROR(CHOOSE(G95,"Very Low","Low","Medium","High","Very High"),"")</f>
        <v/>
      </c>
      <c r="H96" s="148" t="str">
        <f>IFERROR(CHOOSE(H95,"Very Low","Low","Medium","High","Very High"),"")</f>
        <v/>
      </c>
      <c r="I96" s="148" t="str">
        <f>IFERROR(CHOOSE(I95,"Very Low","Low","Medium","High","Very High"),"")</f>
        <v/>
      </c>
      <c r="J96" s="151" t="str">
        <f>IFERROR(CHOOSE(J95,"Very Low","Low","Medium","High","Very High"),"")</f>
        <v/>
      </c>
    </row>
    <row r="97" spans="1:24">
      <c r="B97" s="4"/>
      <c r="C97" s="4"/>
      <c r="D97" s="4"/>
      <c r="E97" s="4"/>
      <c r="F97" s="140"/>
      <c r="G97" s="143"/>
      <c r="H97" s="143"/>
      <c r="I97" s="143"/>
      <c r="J97" s="143"/>
    </row>
    <row r="98" spans="1:24">
      <c r="B98" s="4"/>
      <c r="C98" s="4"/>
      <c r="D98" s="4"/>
      <c r="E98" s="4"/>
      <c r="F98" s="140"/>
      <c r="G98" s="143"/>
      <c r="H98" s="143"/>
      <c r="I98" s="143"/>
      <c r="J98" s="143"/>
    </row>
    <row r="99" spans="1:24">
      <c r="A99" s="21"/>
      <c r="B99" s="50"/>
      <c r="C99" s="49"/>
      <c r="D99" s="49"/>
      <c r="E99" s="49"/>
      <c r="F99" s="49"/>
      <c r="G99" s="51"/>
      <c r="H99" s="51"/>
      <c r="I99" s="52"/>
      <c r="J99" s="53"/>
      <c r="K99" s="52"/>
      <c r="L99" s="52"/>
      <c r="M99" s="52"/>
      <c r="N99" s="51"/>
      <c r="O99" s="51"/>
      <c r="P99" s="51"/>
      <c r="Q99" s="54"/>
      <c r="R99" s="54"/>
      <c r="S99" s="54"/>
      <c r="T99" s="54"/>
    </row>
    <row r="100" spans="1:24">
      <c r="B100" s="66" t="s">
        <v>87</v>
      </c>
      <c r="C100" s="76" t="s">
        <v>142</v>
      </c>
      <c r="D100" s="62"/>
      <c r="E100" s="62"/>
      <c r="F100" s="44"/>
      <c r="K100" s="44"/>
      <c r="M100" s="66" t="s">
        <v>88</v>
      </c>
      <c r="N100" s="64">
        <v>7.2999999999999995E-2</v>
      </c>
      <c r="O100" s="67" t="s">
        <v>114</v>
      </c>
      <c r="P100" s="44"/>
    </row>
    <row r="101" spans="1:24">
      <c r="B101" s="66"/>
      <c r="C101" s="77" t="s">
        <v>25</v>
      </c>
      <c r="D101" s="77"/>
      <c r="E101" s="77"/>
      <c r="F101" s="77"/>
      <c r="G101" s="77"/>
      <c r="H101" s="77"/>
      <c r="I101" s="78"/>
      <c r="J101" s="79"/>
      <c r="K101" s="80"/>
      <c r="L101" s="77"/>
      <c r="M101" s="77"/>
      <c r="N101" s="77"/>
      <c r="O101" s="77"/>
      <c r="P101" s="77"/>
      <c r="Q101" s="136"/>
      <c r="R101" s="136"/>
      <c r="S101" s="136"/>
      <c r="T101" s="136"/>
    </row>
    <row r="102" spans="1:24">
      <c r="B102" s="66"/>
      <c r="C102" s="77" t="s">
        <v>135</v>
      </c>
      <c r="D102" s="77"/>
      <c r="E102" s="77"/>
      <c r="F102" s="77"/>
      <c r="G102" s="77"/>
      <c r="H102" s="77"/>
      <c r="I102" s="78"/>
      <c r="J102" s="79"/>
      <c r="K102" s="80"/>
      <c r="L102" s="77"/>
      <c r="M102" s="77"/>
      <c r="N102" s="77"/>
      <c r="O102" s="77"/>
      <c r="P102" s="77"/>
      <c r="Q102" s="136"/>
      <c r="R102" s="136"/>
      <c r="S102" s="136"/>
      <c r="T102" s="136"/>
    </row>
    <row r="103" spans="1:24">
      <c r="B103" s="66"/>
      <c r="C103" s="77" t="s">
        <v>136</v>
      </c>
      <c r="D103" s="77"/>
      <c r="E103" s="77"/>
      <c r="F103" s="77"/>
      <c r="G103" s="77"/>
      <c r="H103" s="77"/>
      <c r="I103" s="78"/>
      <c r="J103" s="79"/>
      <c r="K103" s="80"/>
      <c r="L103" s="77"/>
      <c r="M103" s="77"/>
      <c r="N103" s="77"/>
      <c r="O103" s="77"/>
      <c r="P103" s="77"/>
      <c r="Q103" s="136"/>
      <c r="R103" s="136"/>
      <c r="S103" s="136"/>
      <c r="T103" s="136"/>
    </row>
    <row r="104" spans="1:24" ht="13.5" thickBot="1">
      <c r="B104" s="66"/>
      <c r="C104" s="77" t="s">
        <v>137</v>
      </c>
      <c r="D104" s="77"/>
      <c r="E104" s="77"/>
      <c r="F104" s="77"/>
      <c r="G104" s="77"/>
      <c r="H104" s="77"/>
      <c r="I104" s="78"/>
      <c r="J104" s="79"/>
      <c r="K104" s="80"/>
      <c r="L104" s="77"/>
      <c r="M104" s="77"/>
      <c r="N104" s="77"/>
      <c r="O104" s="77"/>
      <c r="P104" s="77"/>
      <c r="Q104" s="136"/>
      <c r="R104" s="136"/>
      <c r="S104" s="136"/>
      <c r="T104" s="136"/>
    </row>
    <row r="105" spans="1:24">
      <c r="B105" s="66"/>
      <c r="C105" s="44"/>
      <c r="D105" s="44"/>
      <c r="E105" s="44"/>
      <c r="F105" s="44"/>
      <c r="G105" s="44"/>
      <c r="H105" s="181" t="s">
        <v>139</v>
      </c>
      <c r="I105" s="181"/>
      <c r="J105" s="120"/>
      <c r="K105" s="67"/>
      <c r="L105" s="44"/>
      <c r="M105" s="44"/>
      <c r="N105" s="44"/>
      <c r="O105" s="44"/>
      <c r="P105" s="44"/>
      <c r="Q105" s="182" t="s">
        <v>89</v>
      </c>
      <c r="R105" s="183"/>
      <c r="S105" s="183"/>
      <c r="T105" s="184"/>
    </row>
    <row r="106" spans="1:24" ht="38.25">
      <c r="B106" s="68" t="s">
        <v>92</v>
      </c>
      <c r="C106" s="69" t="s">
        <v>34</v>
      </c>
      <c r="D106" s="141" t="s">
        <v>50</v>
      </c>
      <c r="E106" s="141" t="s">
        <v>153</v>
      </c>
      <c r="F106" s="141" t="s">
        <v>49</v>
      </c>
      <c r="G106" s="141" t="s">
        <v>48</v>
      </c>
      <c r="H106" s="121" t="s">
        <v>182</v>
      </c>
      <c r="I106" s="141" t="s">
        <v>181</v>
      </c>
      <c r="J106" s="141" t="s">
        <v>73</v>
      </c>
      <c r="K106" s="141" t="s">
        <v>74</v>
      </c>
      <c r="L106" s="141" t="s">
        <v>80</v>
      </c>
      <c r="M106" s="141" t="s">
        <v>75</v>
      </c>
      <c r="N106" s="141" t="s">
        <v>79</v>
      </c>
      <c r="O106" s="141" t="s">
        <v>52</v>
      </c>
      <c r="P106" s="141" t="s">
        <v>81</v>
      </c>
      <c r="Q106" s="105" t="s">
        <v>157</v>
      </c>
      <c r="R106" s="141" t="s">
        <v>74</v>
      </c>
      <c r="S106" s="141" t="s">
        <v>75</v>
      </c>
      <c r="T106" s="46" t="s">
        <v>52</v>
      </c>
    </row>
    <row r="107" spans="1:24" ht="20.100000000000001" customHeight="1">
      <c r="B107" s="85" t="s">
        <v>122</v>
      </c>
      <c r="C107" s="81"/>
      <c r="D107" s="82"/>
      <c r="E107" s="104" t="b">
        <v>1</v>
      </c>
      <c r="F107" s="107">
        <v>4.1000000000000002E-2</v>
      </c>
      <c r="G107" s="84">
        <v>3096</v>
      </c>
      <c r="H107" s="123" t="s">
        <v>180</v>
      </c>
      <c r="I107" s="62"/>
      <c r="J107" s="63"/>
      <c r="K107" s="19" t="str">
        <f t="shared" ref="K107:K133" si="10">IF($F107*J107&gt;0,$F107*J107,"--")</f>
        <v>--</v>
      </c>
      <c r="L107" s="143" t="str">
        <f>IF(K107&gt;0,IFERROR(MATCH(K107,R_11values,-1),""),"")</f>
        <v/>
      </c>
      <c r="M107" s="153">
        <f>IF(ISNUMBER($G107),$G107*J107/1000,"")</f>
        <v>0</v>
      </c>
      <c r="N107" s="143" t="str">
        <f xml:space="preserve"> IF(M107&gt;0, IFERROR(MATCH(M107,CO2values,-1),""),"")</f>
        <v/>
      </c>
      <c r="O107" s="106" t="str">
        <f t="shared" ref="O107:O133" si="11">IFERROR(((1000*J107)/(IF(ISNUMBER(I107),I107,CHOOSE(MATCH(H107,ATgroups,0),Acute1,Acute2,Acute3, Chronic1,Chronic2,Chronic3,Chronic4,Empty,"","")))),"--")</f>
        <v>--</v>
      </c>
      <c r="P107" s="143" t="str">
        <f xml:space="preserve"> IF(O107&gt;0, IFERROR(MATCH(O107,NVvalues,-1),""),"")</f>
        <v/>
      </c>
      <c r="Q107" s="70" t="b">
        <f t="shared" ref="Q107:Q133" si="12">OR(J107=0,NOT(E107),I107=0,AND(F107=0,G107=0))</f>
        <v>1</v>
      </c>
      <c r="R107" s="136" t="str">
        <f t="shared" ref="R107:R133" si="13">IF(Q107,IF(OR(L107&lt;P107,N107&lt;P107),K107,"---"),"Consider ")</f>
        <v>---</v>
      </c>
      <c r="S107" s="136" t="str">
        <f t="shared" ref="S107:S133" si="14">IF(Q107,IF(OR(L107&lt;P107,N107&lt;P107),M107,"---")," by ")</f>
        <v>---</v>
      </c>
      <c r="T107" s="65" t="str">
        <f t="shared" ref="T107:T133" si="15">IF(Q107,IF(AND(L107&gt;=P107,N107&gt;=P107),O107,"---"),"constituent ")</f>
        <v>--</v>
      </c>
      <c r="V107" s="36" t="s">
        <v>185</v>
      </c>
      <c r="W107" s="77"/>
    </row>
    <row r="108" spans="1:24" ht="20.100000000000001" customHeight="1">
      <c r="B108" s="86" t="s">
        <v>40</v>
      </c>
      <c r="C108" s="81" t="s">
        <v>39</v>
      </c>
      <c r="D108" s="87"/>
      <c r="E108" s="104" t="b">
        <v>0</v>
      </c>
      <c r="F108" s="108">
        <v>1.1000000000000001</v>
      </c>
      <c r="G108" s="88"/>
      <c r="H108" s="123" t="s">
        <v>175</v>
      </c>
      <c r="I108" s="62"/>
      <c r="J108" s="89"/>
      <c r="K108" s="19" t="str">
        <f t="shared" si="10"/>
        <v>--</v>
      </c>
      <c r="L108" s="143"/>
      <c r="M108" s="19" t="str">
        <f t="shared" ref="M108:M133" si="16">IF($G108*J108&gt;0,$G108*J108/1000,"--")</f>
        <v>--</v>
      </c>
      <c r="N108" s="143"/>
      <c r="O108" s="106">
        <f t="shared" si="11"/>
        <v>0</v>
      </c>
      <c r="P108" s="143"/>
      <c r="Q108" s="70" t="b">
        <f t="shared" si="12"/>
        <v>1</v>
      </c>
      <c r="R108" s="136" t="str">
        <f t="shared" si="13"/>
        <v>---</v>
      </c>
      <c r="S108" s="136" t="str">
        <f t="shared" si="14"/>
        <v>---</v>
      </c>
      <c r="T108" s="65">
        <f t="shared" si="15"/>
        <v>0</v>
      </c>
      <c r="W108" s="186" t="s">
        <v>186</v>
      </c>
    </row>
    <row r="109" spans="1:24" ht="20.100000000000001" customHeight="1">
      <c r="B109" s="86" t="s">
        <v>90</v>
      </c>
      <c r="C109" s="81" t="s">
        <v>43</v>
      </c>
      <c r="D109" s="87" t="s">
        <v>35</v>
      </c>
      <c r="E109" s="104" t="b">
        <v>0</v>
      </c>
      <c r="F109" s="108">
        <v>1</v>
      </c>
      <c r="G109" s="88"/>
      <c r="H109" s="123" t="s">
        <v>175</v>
      </c>
      <c r="I109" s="62"/>
      <c r="J109" s="89"/>
      <c r="K109" s="19" t="str">
        <f t="shared" si="10"/>
        <v>--</v>
      </c>
      <c r="L109" s="143"/>
      <c r="M109" s="19" t="str">
        <f t="shared" si="16"/>
        <v>--</v>
      </c>
      <c r="N109" s="143"/>
      <c r="O109" s="106">
        <f t="shared" si="11"/>
        <v>0</v>
      </c>
      <c r="P109" s="143"/>
      <c r="Q109" s="70" t="b">
        <f t="shared" si="12"/>
        <v>1</v>
      </c>
      <c r="R109" s="136" t="str">
        <f t="shared" si="13"/>
        <v>---</v>
      </c>
      <c r="S109" s="136" t="str">
        <f t="shared" si="14"/>
        <v>---</v>
      </c>
      <c r="T109" s="65">
        <f t="shared" si="15"/>
        <v>0</v>
      </c>
      <c r="V109" t="s">
        <v>184</v>
      </c>
      <c r="W109" s="186"/>
      <c r="X109" s="142" t="s">
        <v>187</v>
      </c>
    </row>
    <row r="110" spans="1:24" ht="20.100000000000001" customHeight="1">
      <c r="B110" s="86" t="s">
        <v>99</v>
      </c>
      <c r="C110" s="81" t="s">
        <v>44</v>
      </c>
      <c r="D110" s="87"/>
      <c r="E110" s="104" t="b">
        <v>0</v>
      </c>
      <c r="F110" s="108">
        <v>1</v>
      </c>
      <c r="G110" s="88"/>
      <c r="H110" s="123" t="s">
        <v>180</v>
      </c>
      <c r="I110" s="62"/>
      <c r="J110" s="89"/>
      <c r="K110" s="19" t="str">
        <f t="shared" si="10"/>
        <v>--</v>
      </c>
      <c r="L110" s="143"/>
      <c r="M110" s="19" t="str">
        <f t="shared" si="16"/>
        <v>--</v>
      </c>
      <c r="N110" s="143"/>
      <c r="O110" s="106" t="str">
        <f t="shared" si="11"/>
        <v>--</v>
      </c>
      <c r="P110" s="143"/>
      <c r="Q110" s="70" t="b">
        <f t="shared" si="12"/>
        <v>1</v>
      </c>
      <c r="R110" s="136" t="str">
        <f t="shared" si="13"/>
        <v>---</v>
      </c>
      <c r="S110" s="136" t="str">
        <f t="shared" si="14"/>
        <v>---</v>
      </c>
      <c r="T110" s="65" t="str">
        <f t="shared" si="15"/>
        <v>--</v>
      </c>
      <c r="V110" s="77"/>
      <c r="W110" s="124"/>
      <c r="X110">
        <f>W107*W110</f>
        <v>0</v>
      </c>
    </row>
    <row r="111" spans="1:24" ht="20.100000000000001" customHeight="1">
      <c r="B111" s="86" t="s">
        <v>100</v>
      </c>
      <c r="C111" s="81" t="s">
        <v>37</v>
      </c>
      <c r="D111" s="87"/>
      <c r="E111" s="104" t="b">
        <v>0</v>
      </c>
      <c r="F111" s="108">
        <v>1</v>
      </c>
      <c r="G111" s="88"/>
      <c r="H111" s="123" t="s">
        <v>180</v>
      </c>
      <c r="I111" s="62"/>
      <c r="J111" s="89"/>
      <c r="K111" s="19" t="str">
        <f t="shared" si="10"/>
        <v>--</v>
      </c>
      <c r="L111" s="143"/>
      <c r="M111" s="19" t="str">
        <f t="shared" si="16"/>
        <v>--</v>
      </c>
      <c r="N111" s="143"/>
      <c r="O111" s="106" t="str">
        <f t="shared" si="11"/>
        <v>--</v>
      </c>
      <c r="P111" s="143"/>
      <c r="Q111" s="70" t="b">
        <f t="shared" si="12"/>
        <v>1</v>
      </c>
      <c r="R111" s="136" t="str">
        <f t="shared" si="13"/>
        <v>---</v>
      </c>
      <c r="S111" s="136" t="str">
        <f t="shared" si="14"/>
        <v>---</v>
      </c>
      <c r="T111" s="65" t="str">
        <f t="shared" si="15"/>
        <v>--</v>
      </c>
      <c r="V111" s="77"/>
      <c r="W111" s="124"/>
      <c r="X111">
        <f>W107*W111</f>
        <v>0</v>
      </c>
    </row>
    <row r="112" spans="1:24" ht="20.100000000000001" customHeight="1">
      <c r="B112" s="86" t="s">
        <v>101</v>
      </c>
      <c r="C112" s="81" t="s">
        <v>36</v>
      </c>
      <c r="D112" s="87" t="s">
        <v>53</v>
      </c>
      <c r="E112" s="104" t="b">
        <v>0</v>
      </c>
      <c r="F112" s="108">
        <v>0.73</v>
      </c>
      <c r="G112" s="88"/>
      <c r="H112" s="123" t="s">
        <v>180</v>
      </c>
      <c r="I112" s="62"/>
      <c r="J112" s="89"/>
      <c r="K112" s="19" t="str">
        <f t="shared" si="10"/>
        <v>--</v>
      </c>
      <c r="L112" s="143"/>
      <c r="M112" s="19" t="str">
        <f t="shared" si="16"/>
        <v>--</v>
      </c>
      <c r="N112" s="143"/>
      <c r="O112" s="106" t="str">
        <f t="shared" si="11"/>
        <v>--</v>
      </c>
      <c r="P112" s="143"/>
      <c r="Q112" s="70" t="b">
        <f t="shared" si="12"/>
        <v>1</v>
      </c>
      <c r="R112" s="136" t="str">
        <f t="shared" si="13"/>
        <v>---</v>
      </c>
      <c r="S112" s="136" t="str">
        <f t="shared" si="14"/>
        <v>---</v>
      </c>
      <c r="T112" s="65" t="str">
        <f t="shared" si="15"/>
        <v>--</v>
      </c>
      <c r="V112" s="77"/>
      <c r="W112" s="124"/>
      <c r="X112">
        <f>W107*W112</f>
        <v>0</v>
      </c>
    </row>
    <row r="113" spans="2:24" ht="20.100000000000001" customHeight="1">
      <c r="B113" s="86" t="s">
        <v>41</v>
      </c>
      <c r="C113" s="81" t="s">
        <v>45</v>
      </c>
      <c r="D113" s="87"/>
      <c r="E113" s="104" t="b">
        <v>0</v>
      </c>
      <c r="F113" s="108">
        <v>0.7</v>
      </c>
      <c r="G113" s="88"/>
      <c r="H113" s="123" t="s">
        <v>170</v>
      </c>
      <c r="I113" s="62"/>
      <c r="J113" s="89"/>
      <c r="K113" s="19" t="str">
        <f t="shared" si="10"/>
        <v>--</v>
      </c>
      <c r="L113" s="143"/>
      <c r="M113" s="19" t="str">
        <f t="shared" si="16"/>
        <v>--</v>
      </c>
      <c r="N113" s="143"/>
      <c r="O113" s="106">
        <f t="shared" si="11"/>
        <v>0</v>
      </c>
      <c r="P113" s="143"/>
      <c r="Q113" s="70" t="b">
        <f t="shared" si="12"/>
        <v>1</v>
      </c>
      <c r="R113" s="136" t="str">
        <f t="shared" si="13"/>
        <v>---</v>
      </c>
      <c r="S113" s="136" t="str">
        <f t="shared" si="14"/>
        <v>---</v>
      </c>
      <c r="T113" s="65">
        <f t="shared" si="15"/>
        <v>0</v>
      </c>
      <c r="V113" s="77"/>
      <c r="W113" s="77"/>
      <c r="X113">
        <f>W107*W113</f>
        <v>0</v>
      </c>
    </row>
    <row r="114" spans="2:24" ht="20.100000000000001" customHeight="1">
      <c r="B114" s="86" t="s">
        <v>123</v>
      </c>
      <c r="C114" s="81" t="s">
        <v>46</v>
      </c>
      <c r="D114" s="87" t="s">
        <v>38</v>
      </c>
      <c r="E114" s="104" t="b">
        <v>0</v>
      </c>
      <c r="F114" s="108">
        <v>0.04</v>
      </c>
      <c r="G114" s="88"/>
      <c r="H114" s="123" t="s">
        <v>180</v>
      </c>
      <c r="I114" s="62"/>
      <c r="J114" s="89"/>
      <c r="K114" s="19" t="str">
        <f t="shared" si="10"/>
        <v>--</v>
      </c>
      <c r="L114" s="143"/>
      <c r="M114" s="19" t="str">
        <f t="shared" si="16"/>
        <v>--</v>
      </c>
      <c r="N114" s="143"/>
      <c r="O114" s="106" t="str">
        <f t="shared" si="11"/>
        <v>--</v>
      </c>
      <c r="P114" s="143"/>
      <c r="Q114" s="70" t="b">
        <f t="shared" si="12"/>
        <v>1</v>
      </c>
      <c r="R114" s="136" t="str">
        <f t="shared" si="13"/>
        <v>---</v>
      </c>
      <c r="S114" s="136" t="str">
        <f t="shared" si="14"/>
        <v>---</v>
      </c>
      <c r="T114" s="65" t="str">
        <f t="shared" si="15"/>
        <v>--</v>
      </c>
      <c r="V114" s="77"/>
      <c r="W114" s="77"/>
      <c r="X114">
        <f>W107*W114</f>
        <v>0</v>
      </c>
    </row>
    <row r="115" spans="2:24" ht="20.100000000000001" customHeight="1">
      <c r="B115" s="86" t="s">
        <v>124</v>
      </c>
      <c r="C115" s="81" t="s">
        <v>66</v>
      </c>
      <c r="D115" s="87"/>
      <c r="E115" s="104" t="b">
        <v>0</v>
      </c>
      <c r="F115" s="108"/>
      <c r="G115" s="88">
        <v>8830</v>
      </c>
      <c r="H115" s="123" t="s">
        <v>180</v>
      </c>
      <c r="I115" s="62"/>
      <c r="J115" s="89"/>
      <c r="K115" s="19" t="str">
        <f t="shared" si="10"/>
        <v>--</v>
      </c>
      <c r="L115" s="143"/>
      <c r="M115" s="19" t="str">
        <f t="shared" si="16"/>
        <v>--</v>
      </c>
      <c r="N115" s="143"/>
      <c r="O115" s="106" t="str">
        <f t="shared" si="11"/>
        <v>--</v>
      </c>
      <c r="P115" s="143"/>
      <c r="Q115" s="70" t="b">
        <f t="shared" si="12"/>
        <v>1</v>
      </c>
      <c r="R115" s="136" t="str">
        <f t="shared" si="13"/>
        <v>---</v>
      </c>
      <c r="S115" s="136" t="str">
        <f t="shared" si="14"/>
        <v>---</v>
      </c>
      <c r="T115" s="65" t="str">
        <f t="shared" si="15"/>
        <v>--</v>
      </c>
      <c r="V115" s="77"/>
      <c r="W115" s="77"/>
      <c r="X115">
        <f>W107*W115</f>
        <v>0</v>
      </c>
    </row>
    <row r="116" spans="2:24" ht="20.100000000000001" customHeight="1">
      <c r="B116" s="86" t="s">
        <v>94</v>
      </c>
      <c r="C116" s="81" t="s">
        <v>47</v>
      </c>
      <c r="D116" s="87"/>
      <c r="E116" s="104" t="b">
        <v>0</v>
      </c>
      <c r="F116" s="108">
        <v>0.12</v>
      </c>
      <c r="G116" s="88"/>
      <c r="H116" s="123" t="s">
        <v>175</v>
      </c>
      <c r="I116" s="62"/>
      <c r="J116" s="89"/>
      <c r="K116" s="19" t="str">
        <f t="shared" si="10"/>
        <v>--</v>
      </c>
      <c r="L116" s="143"/>
      <c r="M116" s="19" t="str">
        <f t="shared" si="16"/>
        <v>--</v>
      </c>
      <c r="N116" s="143"/>
      <c r="O116" s="106">
        <f t="shared" si="11"/>
        <v>0</v>
      </c>
      <c r="P116" s="143"/>
      <c r="Q116" s="70" t="b">
        <f t="shared" si="12"/>
        <v>1</v>
      </c>
      <c r="R116" s="136" t="str">
        <f t="shared" si="13"/>
        <v>---</v>
      </c>
      <c r="S116" s="136" t="str">
        <f t="shared" si="14"/>
        <v>---</v>
      </c>
      <c r="T116" s="65">
        <f t="shared" si="15"/>
        <v>0</v>
      </c>
      <c r="V116" s="77"/>
      <c r="W116" s="77"/>
      <c r="X116">
        <f>W107*W116</f>
        <v>0</v>
      </c>
    </row>
    <row r="117" spans="2:24" ht="20.100000000000001" customHeight="1">
      <c r="B117" s="86" t="s">
        <v>98</v>
      </c>
      <c r="C117" s="81" t="s">
        <v>65</v>
      </c>
      <c r="D117" s="87" t="s">
        <v>51</v>
      </c>
      <c r="E117" s="104" t="b">
        <v>0</v>
      </c>
      <c r="F117" s="108"/>
      <c r="G117" s="88">
        <v>9160</v>
      </c>
      <c r="H117" s="123" t="s">
        <v>180</v>
      </c>
      <c r="I117" s="62"/>
      <c r="J117" s="89"/>
      <c r="K117" s="19" t="str">
        <f t="shared" si="10"/>
        <v>--</v>
      </c>
      <c r="L117" s="143"/>
      <c r="M117" s="19" t="str">
        <f t="shared" si="16"/>
        <v>--</v>
      </c>
      <c r="N117" s="143"/>
      <c r="O117" s="106" t="str">
        <f t="shared" si="11"/>
        <v>--</v>
      </c>
      <c r="P117" s="143"/>
      <c r="Q117" s="70" t="b">
        <f t="shared" si="12"/>
        <v>1</v>
      </c>
      <c r="R117" s="136" t="str">
        <f t="shared" si="13"/>
        <v>---</v>
      </c>
      <c r="S117" s="136" t="str">
        <f t="shared" si="14"/>
        <v>---</v>
      </c>
      <c r="T117" s="65" t="str">
        <f t="shared" si="15"/>
        <v>--</v>
      </c>
      <c r="V117" s="77"/>
      <c r="W117" s="77"/>
      <c r="X117">
        <f>W107*W117</f>
        <v>0</v>
      </c>
    </row>
    <row r="118" spans="2:24" ht="20.100000000000001" customHeight="1">
      <c r="B118" s="86" t="s">
        <v>109</v>
      </c>
      <c r="C118" s="81" t="s">
        <v>69</v>
      </c>
      <c r="D118" s="87" t="s">
        <v>72</v>
      </c>
      <c r="E118" s="104" t="b">
        <v>0</v>
      </c>
      <c r="F118" s="108"/>
      <c r="G118" s="88">
        <v>1430</v>
      </c>
      <c r="H118" s="123" t="s">
        <v>180</v>
      </c>
      <c r="I118" s="62"/>
      <c r="J118" s="89"/>
      <c r="K118" s="19" t="str">
        <f t="shared" si="10"/>
        <v>--</v>
      </c>
      <c r="L118" s="143"/>
      <c r="M118" s="19" t="str">
        <f t="shared" si="16"/>
        <v>--</v>
      </c>
      <c r="N118" s="143"/>
      <c r="O118" s="106" t="str">
        <f t="shared" si="11"/>
        <v>--</v>
      </c>
      <c r="P118" s="143"/>
      <c r="Q118" s="70" t="b">
        <f t="shared" si="12"/>
        <v>1</v>
      </c>
      <c r="R118" s="136" t="str">
        <f t="shared" si="13"/>
        <v>---</v>
      </c>
      <c r="S118" s="136" t="str">
        <f t="shared" si="14"/>
        <v>---</v>
      </c>
      <c r="T118" s="65" t="str">
        <f t="shared" si="15"/>
        <v>--</v>
      </c>
      <c r="V118" s="77"/>
      <c r="W118" s="77"/>
      <c r="X118">
        <f>W107*W118</f>
        <v>0</v>
      </c>
    </row>
    <row r="119" spans="2:24" ht="20.100000000000001" customHeight="1" thickBot="1">
      <c r="B119" s="86" t="s">
        <v>95</v>
      </c>
      <c r="C119" s="81" t="s">
        <v>68</v>
      </c>
      <c r="D119" s="87"/>
      <c r="E119" s="104" t="b">
        <v>0</v>
      </c>
      <c r="F119" s="108"/>
      <c r="G119" s="88">
        <v>1640</v>
      </c>
      <c r="H119" s="123" t="s">
        <v>175</v>
      </c>
      <c r="I119" s="62"/>
      <c r="J119" s="89"/>
      <c r="K119" s="19" t="str">
        <f t="shared" si="10"/>
        <v>--</v>
      </c>
      <c r="L119" s="143"/>
      <c r="M119" s="19" t="str">
        <f t="shared" si="16"/>
        <v>--</v>
      </c>
      <c r="N119" s="143"/>
      <c r="O119" s="106">
        <f t="shared" si="11"/>
        <v>0</v>
      </c>
      <c r="P119" s="143"/>
      <c r="Q119" s="70" t="b">
        <f t="shared" si="12"/>
        <v>1</v>
      </c>
      <c r="R119" s="136" t="str">
        <f t="shared" si="13"/>
        <v>---</v>
      </c>
      <c r="S119" s="136" t="str">
        <f t="shared" si="14"/>
        <v>---</v>
      </c>
      <c r="T119" s="65">
        <f t="shared" si="15"/>
        <v>0</v>
      </c>
      <c r="V119" t="s">
        <v>188</v>
      </c>
      <c r="W119" s="125">
        <f>SUM(W110:W118)</f>
        <v>0</v>
      </c>
      <c r="X119" s="126">
        <f>SUM(X110:X118)</f>
        <v>0</v>
      </c>
    </row>
    <row r="120" spans="2:24" ht="20.100000000000001" customHeight="1" thickTop="1">
      <c r="B120" s="86" t="s">
        <v>97</v>
      </c>
      <c r="C120" s="81" t="s">
        <v>67</v>
      </c>
      <c r="D120" s="87" t="s">
        <v>105</v>
      </c>
      <c r="E120" s="104" t="b">
        <v>0</v>
      </c>
      <c r="F120" s="108"/>
      <c r="G120" s="88">
        <v>502</v>
      </c>
      <c r="H120" s="123" t="s">
        <v>180</v>
      </c>
      <c r="I120" s="62"/>
      <c r="J120" s="89"/>
      <c r="K120" s="19" t="str">
        <f t="shared" si="10"/>
        <v>--</v>
      </c>
      <c r="L120" s="143"/>
      <c r="M120" s="19" t="str">
        <f t="shared" si="16"/>
        <v>--</v>
      </c>
      <c r="N120" s="143"/>
      <c r="O120" s="106" t="str">
        <f t="shared" si="11"/>
        <v>--</v>
      </c>
      <c r="P120" s="143"/>
      <c r="Q120" s="70" t="b">
        <f t="shared" si="12"/>
        <v>1</v>
      </c>
      <c r="R120" s="136" t="str">
        <f t="shared" si="13"/>
        <v>---</v>
      </c>
      <c r="S120" s="136" t="str">
        <f t="shared" si="14"/>
        <v>---</v>
      </c>
      <c r="T120" s="65" t="str">
        <f t="shared" si="15"/>
        <v>--</v>
      </c>
    </row>
    <row r="121" spans="2:24" ht="20.100000000000001" customHeight="1">
      <c r="B121" s="86" t="s">
        <v>60</v>
      </c>
      <c r="C121" s="81" t="s">
        <v>70</v>
      </c>
      <c r="D121" s="87"/>
      <c r="E121" s="104" t="b">
        <v>0</v>
      </c>
      <c r="F121" s="108"/>
      <c r="G121" s="88">
        <v>31</v>
      </c>
      <c r="H121" s="123" t="s">
        <v>174</v>
      </c>
      <c r="I121" s="62"/>
      <c r="J121" s="89"/>
      <c r="K121" s="19" t="str">
        <f t="shared" si="10"/>
        <v>--</v>
      </c>
      <c r="L121" s="143"/>
      <c r="M121" s="19" t="str">
        <f t="shared" si="16"/>
        <v>--</v>
      </c>
      <c r="N121" s="143"/>
      <c r="O121" s="106">
        <f t="shared" si="11"/>
        <v>0</v>
      </c>
      <c r="P121" s="143"/>
      <c r="Q121" s="70" t="b">
        <f t="shared" si="12"/>
        <v>1</v>
      </c>
      <c r="R121" s="136" t="str">
        <f t="shared" si="13"/>
        <v>---</v>
      </c>
      <c r="S121" s="136" t="str">
        <f t="shared" si="14"/>
        <v>---</v>
      </c>
      <c r="T121" s="65">
        <f t="shared" si="15"/>
        <v>0</v>
      </c>
    </row>
    <row r="122" spans="2:24" ht="20.100000000000001" customHeight="1">
      <c r="B122" s="86" t="s">
        <v>96</v>
      </c>
      <c r="C122" s="81" t="s">
        <v>102</v>
      </c>
      <c r="D122" s="87"/>
      <c r="E122" s="104" t="b">
        <v>0</v>
      </c>
      <c r="F122" s="108"/>
      <c r="G122" s="88">
        <v>6</v>
      </c>
      <c r="H122" s="123" t="s">
        <v>180</v>
      </c>
      <c r="I122" s="62"/>
      <c r="J122" s="89"/>
      <c r="K122" s="19" t="str">
        <f t="shared" si="10"/>
        <v>--</v>
      </c>
      <c r="L122" s="143"/>
      <c r="M122" s="19" t="str">
        <f t="shared" si="16"/>
        <v>--</v>
      </c>
      <c r="N122" s="143"/>
      <c r="O122" s="106" t="str">
        <f t="shared" si="11"/>
        <v>--</v>
      </c>
      <c r="P122" s="143"/>
      <c r="Q122" s="70" t="b">
        <f t="shared" si="12"/>
        <v>1</v>
      </c>
      <c r="R122" s="136" t="str">
        <f t="shared" si="13"/>
        <v>---</v>
      </c>
      <c r="S122" s="136" t="str">
        <f t="shared" si="14"/>
        <v>---</v>
      </c>
      <c r="T122" s="65" t="str">
        <f t="shared" si="15"/>
        <v>--</v>
      </c>
    </row>
    <row r="123" spans="2:24" ht="20.100000000000001" customHeight="1">
      <c r="B123" s="86" t="s">
        <v>59</v>
      </c>
      <c r="C123" s="81" t="s">
        <v>64</v>
      </c>
      <c r="D123" s="87"/>
      <c r="E123" s="104" t="b">
        <v>0</v>
      </c>
      <c r="F123" s="108"/>
      <c r="G123" s="88">
        <v>3</v>
      </c>
      <c r="H123" s="123" t="s">
        <v>180</v>
      </c>
      <c r="I123" s="62"/>
      <c r="J123" s="89"/>
      <c r="K123" s="19" t="str">
        <f t="shared" si="10"/>
        <v>--</v>
      </c>
      <c r="L123" s="143"/>
      <c r="M123" s="19" t="str">
        <f t="shared" si="16"/>
        <v>--</v>
      </c>
      <c r="N123" s="143"/>
      <c r="O123" s="106" t="str">
        <f t="shared" si="11"/>
        <v>--</v>
      </c>
      <c r="P123" s="143"/>
      <c r="Q123" s="70" t="b">
        <f t="shared" si="12"/>
        <v>1</v>
      </c>
      <c r="R123" s="136" t="str">
        <f t="shared" si="13"/>
        <v>---</v>
      </c>
      <c r="S123" s="136" t="str">
        <f t="shared" si="14"/>
        <v>---</v>
      </c>
      <c r="T123" s="65" t="str">
        <f t="shared" si="15"/>
        <v>--</v>
      </c>
    </row>
    <row r="124" spans="2:24" ht="20.100000000000001" customHeight="1">
      <c r="B124" s="86" t="s">
        <v>58</v>
      </c>
      <c r="C124" s="81" t="s">
        <v>71</v>
      </c>
      <c r="D124" s="87"/>
      <c r="E124" s="104" t="b">
        <v>0</v>
      </c>
      <c r="F124" s="108"/>
      <c r="G124" s="88">
        <v>5</v>
      </c>
      <c r="H124" s="123" t="s">
        <v>175</v>
      </c>
      <c r="I124" s="62"/>
      <c r="J124" s="89"/>
      <c r="K124" s="19" t="str">
        <f t="shared" si="10"/>
        <v>--</v>
      </c>
      <c r="L124" s="143"/>
      <c r="M124" s="19" t="str">
        <f t="shared" si="16"/>
        <v>--</v>
      </c>
      <c r="N124" s="143"/>
      <c r="O124" s="106">
        <f t="shared" si="11"/>
        <v>0</v>
      </c>
      <c r="P124" s="143"/>
      <c r="Q124" s="70" t="b">
        <f t="shared" si="12"/>
        <v>1</v>
      </c>
      <c r="R124" s="136" t="str">
        <f t="shared" si="13"/>
        <v>---</v>
      </c>
      <c r="S124" s="136" t="str">
        <f t="shared" si="14"/>
        <v>---</v>
      </c>
      <c r="T124" s="65">
        <f t="shared" si="15"/>
        <v>0</v>
      </c>
    </row>
    <row r="125" spans="2:24" ht="20.100000000000001" customHeight="1">
      <c r="B125" s="86" t="s">
        <v>91</v>
      </c>
      <c r="C125" s="81" t="s">
        <v>63</v>
      </c>
      <c r="D125" s="87"/>
      <c r="E125" s="104" t="b">
        <v>0</v>
      </c>
      <c r="F125" s="108"/>
      <c r="G125" s="88">
        <v>5</v>
      </c>
      <c r="H125" s="123" t="s">
        <v>174</v>
      </c>
      <c r="I125" s="62"/>
      <c r="J125" s="89"/>
      <c r="K125" s="19" t="str">
        <f t="shared" si="10"/>
        <v>--</v>
      </c>
      <c r="L125" s="143"/>
      <c r="M125" s="19" t="str">
        <f t="shared" si="16"/>
        <v>--</v>
      </c>
      <c r="N125" s="143"/>
      <c r="O125" s="106">
        <f t="shared" si="11"/>
        <v>0</v>
      </c>
      <c r="P125" s="143"/>
      <c r="Q125" s="70" t="b">
        <f t="shared" si="12"/>
        <v>1</v>
      </c>
      <c r="R125" s="136" t="str">
        <f t="shared" si="13"/>
        <v>---</v>
      </c>
      <c r="S125" s="136" t="str">
        <f t="shared" si="14"/>
        <v>---</v>
      </c>
      <c r="T125" s="65">
        <f t="shared" si="15"/>
        <v>0</v>
      </c>
    </row>
    <row r="126" spans="2:24" ht="20.100000000000001" customHeight="1">
      <c r="B126" s="86" t="s">
        <v>140</v>
      </c>
      <c r="C126" s="81" t="s">
        <v>62</v>
      </c>
      <c r="D126" s="87"/>
      <c r="E126" s="104" t="b">
        <v>0</v>
      </c>
      <c r="F126" s="108"/>
      <c r="G126" s="88">
        <v>5</v>
      </c>
      <c r="H126" s="123" t="s">
        <v>174</v>
      </c>
      <c r="I126" s="62"/>
      <c r="J126" s="89"/>
      <c r="K126" s="19" t="str">
        <f t="shared" si="10"/>
        <v>--</v>
      </c>
      <c r="L126" s="143"/>
      <c r="M126" s="19" t="str">
        <f t="shared" si="16"/>
        <v>--</v>
      </c>
      <c r="N126" s="143"/>
      <c r="O126" s="106">
        <f t="shared" si="11"/>
        <v>0</v>
      </c>
      <c r="P126" s="143"/>
      <c r="Q126" s="70" t="b">
        <f t="shared" si="12"/>
        <v>1</v>
      </c>
      <c r="R126" s="136" t="str">
        <f t="shared" si="13"/>
        <v>---</v>
      </c>
      <c r="S126" s="136" t="str">
        <f t="shared" si="14"/>
        <v>---</v>
      </c>
      <c r="T126" s="65">
        <f t="shared" si="15"/>
        <v>0</v>
      </c>
    </row>
    <row r="127" spans="2:24" ht="20.100000000000001" customHeight="1">
      <c r="B127" s="86" t="s">
        <v>106</v>
      </c>
      <c r="C127" s="81" t="s">
        <v>61</v>
      </c>
      <c r="D127" s="87"/>
      <c r="E127" s="104" t="b">
        <v>0</v>
      </c>
      <c r="F127" s="108"/>
      <c r="G127" s="88">
        <v>0</v>
      </c>
      <c r="H127" s="123" t="s">
        <v>180</v>
      </c>
      <c r="I127" s="62">
        <v>0.3</v>
      </c>
      <c r="J127" s="89"/>
      <c r="K127" s="19" t="str">
        <f t="shared" si="10"/>
        <v>--</v>
      </c>
      <c r="L127" s="143"/>
      <c r="M127" s="19" t="str">
        <f t="shared" si="16"/>
        <v>--</v>
      </c>
      <c r="N127" s="143"/>
      <c r="O127" s="106">
        <f t="shared" si="11"/>
        <v>0</v>
      </c>
      <c r="P127" s="143"/>
      <c r="Q127" s="70" t="b">
        <f t="shared" si="12"/>
        <v>1</v>
      </c>
      <c r="R127" s="136" t="str">
        <f t="shared" si="13"/>
        <v>---</v>
      </c>
      <c r="S127" s="136" t="str">
        <f t="shared" si="14"/>
        <v>---</v>
      </c>
      <c r="T127" s="65">
        <f t="shared" si="15"/>
        <v>0</v>
      </c>
    </row>
    <row r="128" spans="2:24" ht="20.100000000000001" customHeight="1">
      <c r="B128" s="86" t="s">
        <v>107</v>
      </c>
      <c r="C128" s="81" t="s">
        <v>108</v>
      </c>
      <c r="D128" s="87"/>
      <c r="E128" s="104" t="b">
        <v>0</v>
      </c>
      <c r="F128" s="108"/>
      <c r="G128" s="88"/>
      <c r="H128" s="123" t="s">
        <v>180</v>
      </c>
      <c r="I128" s="62">
        <v>1.4E-2</v>
      </c>
      <c r="J128" s="89"/>
      <c r="K128" s="19" t="str">
        <f t="shared" si="10"/>
        <v>--</v>
      </c>
      <c r="L128" s="143"/>
      <c r="M128" s="19" t="str">
        <f t="shared" si="16"/>
        <v>--</v>
      </c>
      <c r="N128" s="143"/>
      <c r="O128" s="106">
        <f t="shared" si="11"/>
        <v>0</v>
      </c>
      <c r="P128" s="143"/>
      <c r="Q128" s="70" t="b">
        <f t="shared" si="12"/>
        <v>1</v>
      </c>
      <c r="R128" s="136" t="str">
        <f t="shared" si="13"/>
        <v>---</v>
      </c>
      <c r="S128" s="136" t="str">
        <f t="shared" si="14"/>
        <v>---</v>
      </c>
      <c r="T128" s="65">
        <f t="shared" si="15"/>
        <v>0</v>
      </c>
    </row>
    <row r="129" spans="1:20" ht="20.100000000000001" customHeight="1">
      <c r="B129" s="86" t="s">
        <v>119</v>
      </c>
      <c r="C129" s="81"/>
      <c r="D129" s="87" t="s">
        <v>120</v>
      </c>
      <c r="E129" s="104" t="b">
        <v>0</v>
      </c>
      <c r="F129" s="108"/>
      <c r="G129" s="88"/>
      <c r="H129" s="123" t="s">
        <v>180</v>
      </c>
      <c r="I129" s="62">
        <v>19</v>
      </c>
      <c r="J129" s="89"/>
      <c r="K129" s="19" t="str">
        <f t="shared" si="10"/>
        <v>--</v>
      </c>
      <c r="L129" s="143"/>
      <c r="M129" s="19" t="str">
        <f t="shared" si="16"/>
        <v>--</v>
      </c>
      <c r="N129" s="143"/>
      <c r="O129" s="106">
        <f t="shared" si="11"/>
        <v>0</v>
      </c>
      <c r="P129" s="143"/>
      <c r="Q129" s="70" t="b">
        <f t="shared" si="12"/>
        <v>1</v>
      </c>
      <c r="R129" s="136" t="str">
        <f t="shared" si="13"/>
        <v>---</v>
      </c>
      <c r="S129" s="136" t="str">
        <f t="shared" si="14"/>
        <v>---</v>
      </c>
      <c r="T129" s="65">
        <f t="shared" si="15"/>
        <v>0</v>
      </c>
    </row>
    <row r="130" spans="1:20" ht="20.100000000000001" customHeight="1">
      <c r="B130" s="86" t="s">
        <v>117</v>
      </c>
      <c r="C130" s="81"/>
      <c r="D130" s="87" t="s">
        <v>118</v>
      </c>
      <c r="E130" s="104" t="b">
        <v>0</v>
      </c>
      <c r="F130" s="108"/>
      <c r="G130" s="88"/>
      <c r="H130" s="123" t="s">
        <v>175</v>
      </c>
      <c r="I130" s="62"/>
      <c r="J130" s="89"/>
      <c r="K130" s="19" t="str">
        <f t="shared" si="10"/>
        <v>--</v>
      </c>
      <c r="L130" s="143"/>
      <c r="M130" s="19" t="str">
        <f t="shared" si="16"/>
        <v>--</v>
      </c>
      <c r="N130" s="143"/>
      <c r="O130" s="106">
        <f t="shared" si="11"/>
        <v>0</v>
      </c>
      <c r="P130" s="143"/>
      <c r="Q130" s="70" t="b">
        <f t="shared" si="12"/>
        <v>1</v>
      </c>
      <c r="R130" s="136" t="str">
        <f t="shared" si="13"/>
        <v>---</v>
      </c>
      <c r="S130" s="136" t="str">
        <f t="shared" si="14"/>
        <v>---</v>
      </c>
      <c r="T130" s="65">
        <f t="shared" si="15"/>
        <v>0</v>
      </c>
    </row>
    <row r="131" spans="1:20" ht="20.100000000000001" customHeight="1">
      <c r="B131" s="86" t="s">
        <v>103</v>
      </c>
      <c r="C131" s="81" t="s">
        <v>104</v>
      </c>
      <c r="D131" s="87"/>
      <c r="E131" s="104" t="b">
        <v>0</v>
      </c>
      <c r="F131" s="108"/>
      <c r="G131" s="88"/>
      <c r="H131" s="123" t="s">
        <v>180</v>
      </c>
      <c r="I131" s="62"/>
      <c r="J131" s="89"/>
      <c r="K131" s="19" t="str">
        <f t="shared" si="10"/>
        <v>--</v>
      </c>
      <c r="L131" s="143"/>
      <c r="M131" s="19" t="str">
        <f t="shared" si="16"/>
        <v>--</v>
      </c>
      <c r="N131" s="143"/>
      <c r="O131" s="106" t="str">
        <f t="shared" si="11"/>
        <v>--</v>
      </c>
      <c r="P131" s="143"/>
      <c r="Q131" s="70" t="b">
        <f t="shared" si="12"/>
        <v>1</v>
      </c>
      <c r="R131" s="136" t="str">
        <f t="shared" si="13"/>
        <v>---</v>
      </c>
      <c r="S131" s="136" t="str">
        <f t="shared" si="14"/>
        <v>---</v>
      </c>
      <c r="T131" s="65" t="str">
        <f t="shared" si="15"/>
        <v>--</v>
      </c>
    </row>
    <row r="132" spans="1:20" ht="20.100000000000001" customHeight="1">
      <c r="B132" s="85" t="s">
        <v>125</v>
      </c>
      <c r="C132" s="81"/>
      <c r="D132" s="83"/>
      <c r="E132" s="104" t="b">
        <v>0</v>
      </c>
      <c r="F132" s="109">
        <v>5.0000000000000001E-3</v>
      </c>
      <c r="G132" s="89"/>
      <c r="H132" s="123" t="s">
        <v>180</v>
      </c>
      <c r="I132" s="62">
        <v>0.01</v>
      </c>
      <c r="J132" s="89"/>
      <c r="K132" s="19" t="str">
        <f t="shared" si="10"/>
        <v>--</v>
      </c>
      <c r="L132" s="143" t="str">
        <f>IF(K132&gt;0,IFERROR(MATCH(K132,R_11values,-1),""),"")</f>
        <v/>
      </c>
      <c r="M132" s="19" t="str">
        <f t="shared" si="16"/>
        <v>--</v>
      </c>
      <c r="N132" s="143" t="str">
        <f xml:space="preserve"> IF(M132&gt;0, IFERROR(MATCH(M132,CO2values,-1),""),"")</f>
        <v/>
      </c>
      <c r="O132" s="106">
        <f t="shared" si="11"/>
        <v>0</v>
      </c>
      <c r="P132" s="143" t="str">
        <f xml:space="preserve"> IF(O132&gt;0, IFERROR(MATCH(O132,NVvalues,-1),""),"")</f>
        <v/>
      </c>
      <c r="Q132" s="70" t="b">
        <f t="shared" si="12"/>
        <v>1</v>
      </c>
      <c r="R132" s="136" t="str">
        <f t="shared" si="13"/>
        <v>---</v>
      </c>
      <c r="S132" s="136" t="str">
        <f t="shared" si="14"/>
        <v>---</v>
      </c>
      <c r="T132" s="65">
        <f t="shared" si="15"/>
        <v>0</v>
      </c>
    </row>
    <row r="133" spans="1:20" ht="20.100000000000001" customHeight="1" thickBot="1">
      <c r="B133" s="86" t="s">
        <v>126</v>
      </c>
      <c r="C133" s="81"/>
      <c r="D133" s="83"/>
      <c r="E133" s="104" t="b">
        <v>0</v>
      </c>
      <c r="F133" s="107">
        <v>4.1000000000000002E-2</v>
      </c>
      <c r="G133" s="90">
        <v>3096</v>
      </c>
      <c r="H133" s="123" t="s">
        <v>180</v>
      </c>
      <c r="I133" s="62">
        <v>1.0000000000000001E-5</v>
      </c>
      <c r="J133" s="89"/>
      <c r="K133" s="19" t="str">
        <f t="shared" si="10"/>
        <v>--</v>
      </c>
      <c r="L133" s="143" t="str">
        <f>IF(K133&gt;0,IFERROR(MATCH(K133,R_11values,-1),""),"")</f>
        <v/>
      </c>
      <c r="M133" s="19" t="str">
        <f t="shared" si="16"/>
        <v>--</v>
      </c>
      <c r="N133" s="143" t="str">
        <f xml:space="preserve"> IF(M133&gt;0, IFERROR(MATCH(M133,CO2values,-1),""),"")</f>
        <v/>
      </c>
      <c r="O133" s="106">
        <f t="shared" si="11"/>
        <v>0</v>
      </c>
      <c r="P133" s="143" t="str">
        <f xml:space="preserve"> IF(O133&gt;0, IFERROR(MATCH(O133,NVvalues,-1),""),"")</f>
        <v/>
      </c>
      <c r="Q133" s="70" t="b">
        <f t="shared" si="12"/>
        <v>1</v>
      </c>
      <c r="R133" s="136" t="str">
        <f t="shared" si="13"/>
        <v>---</v>
      </c>
      <c r="S133" s="136" t="str">
        <f t="shared" si="14"/>
        <v>---</v>
      </c>
      <c r="T133" s="65">
        <f t="shared" si="15"/>
        <v>0</v>
      </c>
    </row>
    <row r="134" spans="1:20" ht="13.5" thickBot="1">
      <c r="B134" s="73" t="s">
        <v>195</v>
      </c>
      <c r="C134" s="37"/>
      <c r="D134" s="55"/>
      <c r="E134" s="55"/>
      <c r="F134" s="71"/>
      <c r="G134" s="189" t="s">
        <v>16</v>
      </c>
      <c r="H134" s="189"/>
      <c r="I134" s="189"/>
      <c r="J134" s="190"/>
      <c r="K134" s="10"/>
      <c r="L134" s="10"/>
      <c r="M134" s="10"/>
      <c r="N134" s="10"/>
      <c r="O134" s="10"/>
      <c r="P134" s="143"/>
      <c r="Q134" s="91" t="s">
        <v>93</v>
      </c>
      <c r="R134" s="92">
        <f>IF($S137,SUM(R107:R133),"Invalid")</f>
        <v>0</v>
      </c>
      <c r="S134" s="92">
        <f>IF($S137,SUM(S107:S133),"Invalid")</f>
        <v>0</v>
      </c>
      <c r="T134" s="93">
        <f>IF($S137,SUM(T107:T133),"Invalid")</f>
        <v>0</v>
      </c>
    </row>
    <row r="135" spans="1:20" ht="13.5" thickTop="1">
      <c r="B135" s="38"/>
      <c r="C135" s="6"/>
      <c r="D135" s="137" t="s">
        <v>13</v>
      </c>
      <c r="E135" s="137"/>
      <c r="F135" s="137" t="s">
        <v>15</v>
      </c>
      <c r="G135" s="137">
        <v>1</v>
      </c>
      <c r="H135" s="137">
        <v>2</v>
      </c>
      <c r="I135" s="137">
        <v>3</v>
      </c>
      <c r="J135" s="72">
        <v>4</v>
      </c>
      <c r="K135" s="6"/>
      <c r="L135" s="6"/>
      <c r="M135" s="6"/>
      <c r="N135" s="6"/>
      <c r="O135" s="6"/>
      <c r="P135" s="44"/>
      <c r="Q135" s="191" t="s">
        <v>16</v>
      </c>
      <c r="R135" s="193" t="str">
        <f>IFERROR(IF(0=R134,"",MATCH(R134,R_11values,-1)),"Invalid")</f>
        <v/>
      </c>
      <c r="S135" s="193" t="str">
        <f>IFERROR(IF(0=S134,"",MATCH(S134,CO2values,-1)),"Invalid")</f>
        <v/>
      </c>
      <c r="T135" s="195" t="str">
        <f>IFERROR(IF(0=T134,"",MATCH(T134,NVvalues,-1)),"Invalid")</f>
        <v/>
      </c>
    </row>
    <row r="136" spans="1:20" ht="13.5" thickBot="1">
      <c r="B136" s="38"/>
      <c r="C136" s="6"/>
      <c r="D136" s="152" t="str">
        <f>C100</f>
        <v>Number/NameS2</v>
      </c>
      <c r="E136" s="152"/>
      <c r="F136" s="152" t="s">
        <v>112</v>
      </c>
      <c r="G136" s="136" t="str">
        <f>IF($S137,IF(R135=G135,N100,""),"Invalid")</f>
        <v/>
      </c>
      <c r="H136" s="136" t="str">
        <f>IF($S137,IF(R135=H135,N100,""),"Invalid")</f>
        <v/>
      </c>
      <c r="I136" s="136" t="str">
        <f>IF($S137,IF(R135=I135,N100,""),"Invalid")</f>
        <v/>
      </c>
      <c r="J136" s="65" t="str">
        <f>IF($S137,IF(R135=J135,N100,""),"Invalid")</f>
        <v/>
      </c>
      <c r="K136" s="44"/>
      <c r="L136" s="44"/>
      <c r="M136" s="44"/>
      <c r="N136" s="44"/>
      <c r="O136" s="44"/>
      <c r="P136" s="44"/>
      <c r="Q136" s="192"/>
      <c r="R136" s="194"/>
      <c r="S136" s="194"/>
      <c r="T136" s="196"/>
    </row>
    <row r="137" spans="1:20">
      <c r="B137" s="38"/>
      <c r="C137" s="6"/>
      <c r="D137" s="6"/>
      <c r="E137" s="6"/>
      <c r="F137" s="152" t="s">
        <v>113</v>
      </c>
      <c r="G137" s="136" t="str">
        <f>IF($S137,IF(S135=G135,N100,""),"Invalid")</f>
        <v/>
      </c>
      <c r="H137" s="136" t="str">
        <f>IF($S137,IF(S135=H135,N100,""),"Invalid")</f>
        <v/>
      </c>
      <c r="I137" s="136" t="str">
        <f>IF($S137,IF(S135=I135,N100,""),"Invalid")</f>
        <v/>
      </c>
      <c r="J137" s="65" t="str">
        <f>IF($S137,IF(S135=J135,N100,""),"Invalid")</f>
        <v/>
      </c>
      <c r="K137" s="44"/>
      <c r="L137" s="44"/>
      <c r="M137" s="44"/>
      <c r="N137" s="44"/>
      <c r="O137" s="44"/>
      <c r="P137" s="44"/>
      <c r="Q137" s="44"/>
      <c r="R137" s="66" t="s">
        <v>127</v>
      </c>
      <c r="S137" t="b">
        <f>AND(Q106:Q133)</f>
        <v>1</v>
      </c>
      <c r="T137" s="44"/>
    </row>
    <row r="138" spans="1:20">
      <c r="B138" s="38"/>
      <c r="C138" s="4"/>
      <c r="D138" s="4"/>
      <c r="E138" s="4"/>
      <c r="F138" s="140" t="s">
        <v>116</v>
      </c>
      <c r="G138" s="135" t="str">
        <f>IF($S137,IF(T135=G135,N100,""),"Invalid")</f>
        <v/>
      </c>
      <c r="H138" s="135" t="str">
        <f>IF($S137,IF(T135=H135,N100,""),"Invalid")</f>
        <v/>
      </c>
      <c r="I138" s="135" t="str">
        <f>IF($S137,IF(T135=I135,N100,""),"Invalid")</f>
        <v/>
      </c>
      <c r="J138" s="94" t="str">
        <f>IF($S137,IF(T135=J135,N100,""),"Invalid")</f>
        <v/>
      </c>
    </row>
    <row r="139" spans="1:20">
      <c r="B139" s="38"/>
      <c r="C139" s="4"/>
      <c r="D139" s="4"/>
      <c r="E139" s="4"/>
      <c r="F139" s="140" t="s">
        <v>93</v>
      </c>
      <c r="G139" s="20">
        <f>IF($S137,SUM(G136:G138),"Invalid")</f>
        <v>0</v>
      </c>
      <c r="H139" s="20">
        <f>IF($S137,SUM(H136:H138),"Invalid")</f>
        <v>0</v>
      </c>
      <c r="I139" s="20">
        <f>IF($S137,SUM(I136:I138),"Invalid")</f>
        <v>0</v>
      </c>
      <c r="J139" s="58">
        <f>IF($S137,SUM(J136:J138),"Invalid")</f>
        <v>0</v>
      </c>
    </row>
    <row r="140" spans="1:20">
      <c r="B140" s="38"/>
      <c r="C140" s="4"/>
      <c r="D140" s="4"/>
      <c r="E140" s="4"/>
      <c r="F140" s="140" t="s">
        <v>14</v>
      </c>
      <c r="G140" s="144" t="str">
        <f>IFERROR(IF(G139&gt;0,INDEX(LGletters,MATCH((G139),LGvalues,-1)),""),"Invalid")</f>
        <v/>
      </c>
      <c r="H140" s="144" t="str">
        <f>IFERROR(IF(H139&gt;0,INDEX(LGletters,MATCH((H139),LGvalues,-1)),""),"Invalid")</f>
        <v/>
      </c>
      <c r="I140" s="144" t="str">
        <f>IFERROR(IF(I139&gt;0,INDEX(LGletters,MATCH((I139),LGvalues,-1)),""),"Invalid")</f>
        <v/>
      </c>
      <c r="J140" s="56" t="str">
        <f>IFERROR(IF(J139&gt;0,INDEX(LGletters,MATCH((J139),LGvalues,-1)),""),"Invalid")</f>
        <v/>
      </c>
    </row>
    <row r="141" spans="1:20">
      <c r="B141" s="38"/>
      <c r="C141" s="4"/>
      <c r="D141" s="4"/>
      <c r="E141" s="4"/>
      <c r="F141" s="140" t="s">
        <v>23</v>
      </c>
      <c r="G141" s="135" t="str">
        <f>IFERROR(IF(G140="","",INDEX(Rindices, G135,FIND(UPPER(G140),"ABCDEF"))),"Invalid")</f>
        <v/>
      </c>
      <c r="H141" s="135" t="str">
        <f>IFERROR(IF(H140="","",INDEX(Rindices, H135,FIND(UPPER(H140),"ABCDEF"))),"Invalid")</f>
        <v/>
      </c>
      <c r="I141" s="135" t="str">
        <f>IFERROR(IF(I140="","",INDEX(Rindices, I135,FIND(UPPER(I140),"ABCDEF"))),"Invalid")</f>
        <v/>
      </c>
      <c r="J141" s="94" t="str">
        <f>IFERROR(IF(J140="","",INDEX(Rindices, J135,FIND(UPPER(J140),"ABCDEF"))),"Invalid")</f>
        <v/>
      </c>
    </row>
    <row r="142" spans="1:20" ht="13.5" thickBot="1">
      <c r="B142" s="40"/>
      <c r="C142" s="32"/>
      <c r="D142" s="32"/>
      <c r="E142" s="32"/>
      <c r="F142" s="41" t="s">
        <v>12</v>
      </c>
      <c r="G142" s="59" t="str">
        <f>IF($S137,IFERROR(CHOOSE(G141,"Very Low","Low","Medium","High","Very High"),""),"Invalid")</f>
        <v/>
      </c>
      <c r="H142" s="59" t="str">
        <f>IF($S137,IFERROR(CHOOSE(H141,"Very Low","Low","Medium","High","Very High"),""),"Invalid")</f>
        <v/>
      </c>
      <c r="I142" s="59" t="str">
        <f>IF($S137,IFERROR(CHOOSE(I141,"Very Low","Low","Medium","High","Very High"),""),"Invalid")</f>
        <v/>
      </c>
      <c r="J142" s="60" t="str">
        <f>IF($S137,IFERROR(CHOOSE(J141,"Very Low","Low","Medium","High","Very High"),""),"Invalid")</f>
        <v/>
      </c>
    </row>
    <row r="143" spans="1:20">
      <c r="A143" s="4"/>
      <c r="B143" s="4"/>
      <c r="C143" s="4"/>
      <c r="D143" s="4"/>
      <c r="E143" s="4"/>
      <c r="F143" s="140"/>
      <c r="G143" s="143"/>
      <c r="H143" s="143"/>
      <c r="I143" s="143"/>
      <c r="J143" s="143"/>
    </row>
    <row r="144" spans="1:20" ht="37.5" customHeight="1" thickBot="1">
      <c r="A144" s="4"/>
      <c r="B144" s="197" t="s">
        <v>202</v>
      </c>
      <c r="C144" s="197"/>
      <c r="D144" s="197"/>
      <c r="E144" s="197"/>
      <c r="F144" s="197"/>
      <c r="G144" s="197"/>
      <c r="H144" s="197"/>
      <c r="I144" s="197"/>
      <c r="J144" s="197"/>
      <c r="K144" s="197"/>
      <c r="L144" s="197"/>
      <c r="M144" s="197"/>
      <c r="N144" s="197"/>
      <c r="O144" s="197"/>
    </row>
    <row r="145" spans="2:10">
      <c r="B145" s="73" t="s">
        <v>196</v>
      </c>
      <c r="C145" s="37"/>
      <c r="D145" s="149" t="s">
        <v>197</v>
      </c>
      <c r="E145" s="150" t="str">
        <f>C100</f>
        <v>Number/NameS2</v>
      </c>
      <c r="F145" s="71"/>
      <c r="G145" s="189" t="s">
        <v>16</v>
      </c>
      <c r="H145" s="189"/>
      <c r="I145" s="189"/>
      <c r="J145" s="190"/>
    </row>
    <row r="146" spans="2:10">
      <c r="B146" s="38"/>
      <c r="C146" s="137" t="s">
        <v>15</v>
      </c>
      <c r="D146" s="4"/>
      <c r="E146" s="137"/>
      <c r="F146" s="4"/>
      <c r="G146" s="137">
        <v>1</v>
      </c>
      <c r="H146" s="137">
        <v>2</v>
      </c>
      <c r="I146" s="137">
        <v>3</v>
      </c>
      <c r="J146" s="72">
        <v>4</v>
      </c>
    </row>
    <row r="147" spans="2:10">
      <c r="B147" s="38"/>
      <c r="C147" s="199" t="s">
        <v>205</v>
      </c>
      <c r="D147" s="198"/>
      <c r="E147" s="198"/>
      <c r="F147" s="198"/>
      <c r="G147" s="11"/>
      <c r="H147" s="11"/>
      <c r="I147" s="11">
        <v>7.2999999999999995E-2</v>
      </c>
      <c r="J147" s="154"/>
    </row>
    <row r="148" spans="2:10">
      <c r="B148" s="38"/>
      <c r="C148" s="199"/>
      <c r="D148" s="198"/>
      <c r="E148" s="198"/>
      <c r="F148" s="198"/>
      <c r="G148" s="11"/>
      <c r="H148" s="11"/>
      <c r="I148" s="11"/>
      <c r="J148" s="154"/>
    </row>
    <row r="149" spans="2:10">
      <c r="B149" s="38"/>
      <c r="C149" s="198"/>
      <c r="D149" s="198"/>
      <c r="E149" s="198"/>
      <c r="F149" s="198"/>
      <c r="G149" s="11"/>
      <c r="H149" s="11"/>
      <c r="I149" s="11"/>
      <c r="J149" s="154"/>
    </row>
    <row r="150" spans="2:10">
      <c r="B150" s="38"/>
      <c r="C150" s="198"/>
      <c r="D150" s="198"/>
      <c r="E150" s="198"/>
      <c r="F150" s="198"/>
      <c r="G150" s="11"/>
      <c r="H150" s="11"/>
      <c r="I150" s="11"/>
      <c r="J150" s="154"/>
    </row>
    <row r="151" spans="2:10">
      <c r="B151" s="38"/>
      <c r="C151" s="198"/>
      <c r="D151" s="198"/>
      <c r="E151" s="198"/>
      <c r="F151" s="198"/>
      <c r="G151" s="11"/>
      <c r="H151" s="11"/>
      <c r="I151" s="11"/>
      <c r="J151" s="154"/>
    </row>
    <row r="152" spans="2:10">
      <c r="B152" s="38"/>
      <c r="C152" s="198"/>
      <c r="D152" s="198"/>
      <c r="E152" s="198"/>
      <c r="F152" s="198"/>
      <c r="G152" s="11"/>
      <c r="H152" s="11"/>
      <c r="I152" s="11"/>
      <c r="J152" s="154"/>
    </row>
    <row r="153" spans="2:10">
      <c r="B153" s="38"/>
      <c r="C153" s="198"/>
      <c r="D153" s="198"/>
      <c r="E153" s="198"/>
      <c r="F153" s="198"/>
      <c r="G153" s="11"/>
      <c r="H153" s="11"/>
      <c r="I153" s="11"/>
      <c r="J153" s="154"/>
    </row>
    <row r="154" spans="2:10">
      <c r="B154" s="38"/>
      <c r="C154" s="198"/>
      <c r="D154" s="198"/>
      <c r="E154" s="198"/>
      <c r="F154" s="198"/>
      <c r="G154" s="11"/>
      <c r="H154" s="11"/>
      <c r="I154" s="11"/>
      <c r="J154" s="154"/>
    </row>
    <row r="155" spans="2:10">
      <c r="B155" s="38"/>
      <c r="C155" s="198"/>
      <c r="D155" s="198"/>
      <c r="E155" s="198"/>
      <c r="F155" s="198"/>
      <c r="G155" s="11"/>
      <c r="H155" s="11"/>
      <c r="I155" s="11"/>
      <c r="J155" s="154"/>
    </row>
    <row r="156" spans="2:10">
      <c r="B156" s="38"/>
      <c r="C156" s="198"/>
      <c r="D156" s="198"/>
      <c r="E156" s="198"/>
      <c r="F156" s="198"/>
      <c r="G156" s="11"/>
      <c r="H156" s="11"/>
      <c r="I156" s="11"/>
      <c r="J156" s="154"/>
    </row>
    <row r="157" spans="2:10">
      <c r="B157" s="38"/>
      <c r="C157" s="198"/>
      <c r="D157" s="198"/>
      <c r="E157" s="198"/>
      <c r="F157" s="198"/>
      <c r="G157" s="11"/>
      <c r="H157" s="11"/>
      <c r="I157" s="11"/>
      <c r="J157" s="154"/>
    </row>
    <row r="158" spans="2:10">
      <c r="B158" s="38"/>
      <c r="C158" s="198"/>
      <c r="D158" s="198"/>
      <c r="E158" s="198"/>
      <c r="F158" s="198"/>
      <c r="G158" s="20"/>
      <c r="H158" s="20"/>
      <c r="I158" s="20"/>
      <c r="J158" s="58"/>
    </row>
    <row r="159" spans="2:10" ht="13.5" thickBot="1">
      <c r="B159" s="38"/>
      <c r="C159" s="4"/>
      <c r="D159" s="4"/>
      <c r="E159" s="4"/>
      <c r="F159" s="140" t="s">
        <v>93</v>
      </c>
      <c r="G159" s="98">
        <f>SUM(G147:G158)</f>
        <v>0</v>
      </c>
      <c r="H159" s="98">
        <f>SUM(H147:H158)</f>
        <v>0</v>
      </c>
      <c r="I159" s="98">
        <f>SUM(I147:I158)</f>
        <v>7.2999999999999995E-2</v>
      </c>
      <c r="J159" s="99">
        <f>SUM(J147:J158)</f>
        <v>0</v>
      </c>
    </row>
    <row r="160" spans="2:10" ht="13.5" thickTop="1">
      <c r="B160" s="38"/>
      <c r="C160" s="4"/>
      <c r="D160" s="4"/>
      <c r="E160" s="4"/>
      <c r="F160" s="140" t="s">
        <v>14</v>
      </c>
      <c r="G160" s="144" t="str">
        <f>IFERROR(IF(G159&gt;0,INDEX(LGletters,MATCH((G159),LGvalues,-1)),""),"Invalid")</f>
        <v/>
      </c>
      <c r="H160" s="144" t="str">
        <f>IFERROR(IF(H159&gt;0,INDEX(LGletters,MATCH((H159),LGvalues,-1)),""),"Invalid")</f>
        <v/>
      </c>
      <c r="I160" s="144" t="str">
        <f>IFERROR(IF(I159&gt;0,INDEX(LGletters,MATCH((I159),LGvalues,-1)),""),"Invalid")</f>
        <v>C</v>
      </c>
      <c r="J160" s="56" t="str">
        <f>IFERROR(IF(J159&gt;0,INDEX(LGletters,MATCH((J159),LGvalues,-1)),""),"Invalid")</f>
        <v/>
      </c>
    </row>
    <row r="161" spans="2:10">
      <c r="B161" s="38"/>
      <c r="C161" s="4"/>
      <c r="D161" s="4"/>
      <c r="E161" s="4"/>
      <c r="F161" s="140" t="s">
        <v>23</v>
      </c>
      <c r="G161" s="135" t="str">
        <f>IF(G160="","",INDEX(Rindices, G146,FIND(UPPER(G160),"ABCDEF")))</f>
        <v/>
      </c>
      <c r="H161" s="135" t="str">
        <f>IF(H160="","",INDEX(Rindices, H146,FIND(UPPER(H160),"ABCDEF")))</f>
        <v/>
      </c>
      <c r="I161" s="135">
        <f>IF(I160="","",INDEX(Rindices, I146,FIND(UPPER(I160),"ABCDEF")))</f>
        <v>2</v>
      </c>
      <c r="J161" s="94" t="str">
        <f>IF(J160="","",INDEX(Rindices, J146,FIND(UPPER(J160),"ABCDEF")))</f>
        <v/>
      </c>
    </row>
    <row r="162" spans="2:10" ht="13.5" thickBot="1">
      <c r="B162" s="40"/>
      <c r="C162" s="32"/>
      <c r="D162" s="32"/>
      <c r="E162" s="32"/>
      <c r="F162" s="41" t="s">
        <v>12</v>
      </c>
      <c r="G162" s="148" t="str">
        <f>IFERROR(CHOOSE(G161,"Very Low","Low","Medium","High","Very High"),"")</f>
        <v/>
      </c>
      <c r="H162" s="148" t="str">
        <f>IFERROR(CHOOSE(H161,"Very Low","Low","Medium","High","Very High"),"")</f>
        <v/>
      </c>
      <c r="I162" s="148" t="str">
        <f>IFERROR(CHOOSE(I161,"Very Low","Low","Medium","High","Very High"),"")</f>
        <v>Low</v>
      </c>
      <c r="J162" s="151" t="str">
        <f>IFERROR(CHOOSE(J161,"Very Low","Low","Medium","High","Very High"),"")</f>
        <v/>
      </c>
    </row>
    <row r="163" spans="2:10" ht="13.5" thickBot="1">
      <c r="B163" s="4"/>
      <c r="C163" s="4"/>
      <c r="D163" s="4"/>
      <c r="E163" s="4"/>
      <c r="F163" s="140"/>
      <c r="G163" s="143"/>
      <c r="H163" s="143"/>
      <c r="I163" s="143"/>
      <c r="J163" s="143"/>
    </row>
    <row r="164" spans="2:10">
      <c r="B164" s="73" t="s">
        <v>198</v>
      </c>
      <c r="C164" s="37"/>
      <c r="D164" s="149" t="s">
        <v>197</v>
      </c>
      <c r="E164" s="150" t="str">
        <f>C100</f>
        <v>Number/NameS2</v>
      </c>
      <c r="F164" s="71"/>
      <c r="G164" s="189" t="s">
        <v>16</v>
      </c>
      <c r="H164" s="189"/>
      <c r="I164" s="189"/>
      <c r="J164" s="190"/>
    </row>
    <row r="165" spans="2:10">
      <c r="B165" s="38"/>
      <c r="C165" s="137" t="s">
        <v>15</v>
      </c>
      <c r="D165" s="4"/>
      <c r="E165" s="137"/>
      <c r="F165" s="4"/>
      <c r="G165" s="137">
        <v>1</v>
      </c>
      <c r="H165" s="137">
        <v>2</v>
      </c>
      <c r="I165" s="137">
        <v>3</v>
      </c>
      <c r="J165" s="72">
        <v>4</v>
      </c>
    </row>
    <row r="166" spans="2:10">
      <c r="B166" s="38"/>
      <c r="C166" s="199"/>
      <c r="D166" s="199"/>
      <c r="E166" s="199"/>
      <c r="F166" s="199"/>
      <c r="G166" s="137"/>
      <c r="H166" s="137"/>
      <c r="I166" s="137"/>
      <c r="J166" s="72"/>
    </row>
    <row r="167" spans="2:10">
      <c r="B167" s="38"/>
      <c r="C167" s="199"/>
      <c r="D167" s="199"/>
      <c r="E167" s="199"/>
      <c r="F167" s="199"/>
      <c r="G167" s="137"/>
      <c r="H167" s="137"/>
      <c r="I167" s="137"/>
      <c r="J167" s="72"/>
    </row>
    <row r="168" spans="2:10">
      <c r="B168" s="38"/>
      <c r="C168" s="199"/>
      <c r="D168" s="199"/>
      <c r="E168" s="199"/>
      <c r="F168" s="199"/>
      <c r="G168" s="137"/>
      <c r="H168" s="137"/>
      <c r="I168" s="137"/>
      <c r="J168" s="72"/>
    </row>
    <row r="169" spans="2:10">
      <c r="B169" s="38"/>
      <c r="C169" s="199"/>
      <c r="D169" s="199"/>
      <c r="E169" s="199"/>
      <c r="F169" s="199"/>
      <c r="G169" s="137"/>
      <c r="H169" s="137"/>
      <c r="I169" s="137"/>
      <c r="J169" s="72"/>
    </row>
    <row r="170" spans="2:10">
      <c r="B170" s="38"/>
      <c r="C170" s="199"/>
      <c r="D170" s="199"/>
      <c r="E170" s="199"/>
      <c r="F170" s="199"/>
      <c r="G170" s="137"/>
      <c r="H170" s="137"/>
      <c r="I170" s="137"/>
      <c r="J170" s="72"/>
    </row>
    <row r="171" spans="2:10">
      <c r="B171" s="38"/>
      <c r="C171" s="199"/>
      <c r="D171" s="199"/>
      <c r="E171" s="199"/>
      <c r="F171" s="199"/>
      <c r="G171" s="137"/>
      <c r="H171" s="137"/>
      <c r="I171" s="137"/>
      <c r="J171" s="72"/>
    </row>
    <row r="172" spans="2:10">
      <c r="B172" s="38"/>
      <c r="C172" s="199"/>
      <c r="D172" s="199"/>
      <c r="E172" s="199"/>
      <c r="F172" s="199"/>
      <c r="G172" s="137"/>
      <c r="H172" s="137"/>
      <c r="I172" s="137"/>
      <c r="J172" s="72"/>
    </row>
    <row r="173" spans="2:10">
      <c r="B173" s="38"/>
      <c r="C173" s="199"/>
      <c r="D173" s="199"/>
      <c r="E173" s="199"/>
      <c r="F173" s="199"/>
      <c r="G173" s="137"/>
      <c r="H173" s="137"/>
      <c r="I173" s="137"/>
      <c r="J173" s="72"/>
    </row>
    <row r="174" spans="2:10">
      <c r="B174" s="38"/>
      <c r="C174" s="199"/>
      <c r="D174" s="199"/>
      <c r="E174" s="199"/>
      <c r="F174" s="199"/>
      <c r="G174" s="137"/>
      <c r="H174" s="137"/>
      <c r="I174" s="137"/>
      <c r="J174" s="72"/>
    </row>
    <row r="175" spans="2:10">
      <c r="B175" s="38"/>
      <c r="C175" s="199"/>
      <c r="D175" s="199"/>
      <c r="E175" s="199"/>
      <c r="F175" s="199"/>
      <c r="G175" s="136"/>
      <c r="H175" s="136"/>
      <c r="I175" s="136"/>
      <c r="J175" s="65"/>
    </row>
    <row r="176" spans="2:10">
      <c r="B176" s="38"/>
      <c r="C176" s="199"/>
      <c r="D176" s="199"/>
      <c r="E176" s="199"/>
      <c r="F176" s="199"/>
      <c r="G176" s="136"/>
      <c r="H176" s="136"/>
      <c r="I176" s="136"/>
      <c r="J176" s="65"/>
    </row>
    <row r="177" spans="1:23">
      <c r="B177" s="38"/>
      <c r="C177" s="199"/>
      <c r="D177" s="199"/>
      <c r="E177" s="199"/>
      <c r="F177" s="199"/>
      <c r="G177" s="135"/>
      <c r="H177" s="135"/>
      <c r="I177" s="135"/>
      <c r="J177" s="94"/>
    </row>
    <row r="178" spans="1:23" ht="13.5" thickBot="1">
      <c r="B178" s="38"/>
      <c r="C178" s="4"/>
      <c r="D178" s="4"/>
      <c r="E178" s="4"/>
      <c r="F178" s="140" t="s">
        <v>93</v>
      </c>
      <c r="G178" s="98">
        <f>SUM(G166:G177)</f>
        <v>0</v>
      </c>
      <c r="H178" s="98">
        <f>SUM(H166:H177)</f>
        <v>0</v>
      </c>
      <c r="I178" s="98">
        <f>SUM(I166:I177)</f>
        <v>0</v>
      </c>
      <c r="J178" s="99">
        <f>SUM(J166:J177)</f>
        <v>0</v>
      </c>
    </row>
    <row r="179" spans="1:23" ht="13.5" thickTop="1">
      <c r="B179" s="38"/>
      <c r="C179" s="4"/>
      <c r="D179" s="4"/>
      <c r="E179" s="4"/>
      <c r="F179" s="140" t="s">
        <v>14</v>
      </c>
      <c r="G179" s="144" t="str">
        <f>IFERROR(IF(G178&gt;0,INDEX(LGletters,MATCH((G178),LGvalues,-1)),""),"Invalid")</f>
        <v/>
      </c>
      <c r="H179" s="144" t="str">
        <f>IFERROR(IF(H178&gt;0,INDEX(LGletters,MATCH((H178),LGvalues,-1)),""),"Invalid")</f>
        <v/>
      </c>
      <c r="I179" s="144" t="str">
        <f>IFERROR(IF(I178&gt;0,INDEX(LGletters,MATCH((I178),LGvalues,-1)),""),"Invalid")</f>
        <v/>
      </c>
      <c r="J179" s="56" t="str">
        <f>IFERROR(IF(J178&gt;0,INDEX(LGletters,MATCH((J178),LGvalues,-1)),""),"Invalid")</f>
        <v/>
      </c>
    </row>
    <row r="180" spans="1:23">
      <c r="B180" s="38"/>
      <c r="C180" s="4"/>
      <c r="D180" s="4"/>
      <c r="E180" s="4"/>
      <c r="F180" s="140" t="s">
        <v>23</v>
      </c>
      <c r="G180" s="135" t="str">
        <f>IF(G179="","",INDEX(Rindices, G165,FIND(UPPER(G179),"ABCDEF")))</f>
        <v/>
      </c>
      <c r="H180" s="135" t="str">
        <f>IF(H179="","",INDEX(Rindices, H165,FIND(UPPER(H179),"ABCDEF")))</f>
        <v/>
      </c>
      <c r="I180" s="135" t="str">
        <f>IF(I179="","",INDEX(Rindices, I165,FIND(UPPER(I179),"ABCDEF")))</f>
        <v/>
      </c>
      <c r="J180" s="94" t="str">
        <f>IF(J179="","",INDEX(Rindices, J165,FIND(UPPER(J179),"ABCDEF")))</f>
        <v/>
      </c>
    </row>
    <row r="181" spans="1:23" ht="13.5" thickBot="1">
      <c r="B181" s="40"/>
      <c r="C181" s="32"/>
      <c r="D181" s="32"/>
      <c r="E181" s="32"/>
      <c r="F181" s="41" t="s">
        <v>12</v>
      </c>
      <c r="G181" s="148" t="str">
        <f>IFERROR(CHOOSE(G180,"Very Low","Low","Medium","High","Very High"),"")</f>
        <v/>
      </c>
      <c r="H181" s="148" t="str">
        <f>IFERROR(CHOOSE(H180,"Very Low","Low","Medium","High","Very High"),"")</f>
        <v/>
      </c>
      <c r="I181" s="148" t="str">
        <f>IFERROR(CHOOSE(I180,"Very Low","Low","Medium","High","Very High"),"")</f>
        <v/>
      </c>
      <c r="J181" s="151" t="str">
        <f>IFERROR(CHOOSE(J180,"Very Low","Low","Medium","High","Very High"),"")</f>
        <v/>
      </c>
    </row>
    <row r="182" spans="1:23">
      <c r="B182" s="4"/>
      <c r="C182" s="4"/>
      <c r="D182" s="4"/>
      <c r="E182" s="4"/>
      <c r="F182" s="140"/>
      <c r="G182" s="143"/>
      <c r="H182" s="143"/>
      <c r="I182" s="143"/>
      <c r="J182" s="143"/>
    </row>
    <row r="183" spans="1:23">
      <c r="B183" s="4"/>
      <c r="C183" s="4"/>
      <c r="D183" s="4"/>
      <c r="E183" s="4"/>
      <c r="F183" s="140"/>
      <c r="G183" s="143"/>
      <c r="H183" s="143"/>
      <c r="I183" s="143"/>
      <c r="J183" s="143"/>
    </row>
    <row r="184" spans="1:23">
      <c r="A184" s="21"/>
      <c r="B184" s="50"/>
      <c r="C184" s="49"/>
      <c r="D184" s="49"/>
      <c r="E184" s="49"/>
      <c r="F184" s="49"/>
      <c r="G184" s="51"/>
      <c r="H184" s="51"/>
      <c r="I184" s="52"/>
      <c r="J184" s="53"/>
      <c r="K184" s="52"/>
      <c r="L184" s="52"/>
      <c r="M184" s="52"/>
      <c r="N184" s="51"/>
      <c r="O184" s="51"/>
      <c r="P184" s="51"/>
      <c r="Q184" s="54"/>
      <c r="R184" s="54"/>
      <c r="S184" s="54"/>
      <c r="T184" s="54"/>
    </row>
    <row r="185" spans="1:23">
      <c r="B185" s="66" t="s">
        <v>87</v>
      </c>
      <c r="C185" s="76" t="s">
        <v>143</v>
      </c>
      <c r="D185" s="62"/>
      <c r="E185" s="62"/>
      <c r="F185" s="44"/>
      <c r="K185" s="44"/>
      <c r="M185" s="66" t="s">
        <v>88</v>
      </c>
      <c r="N185" s="64">
        <v>1.4999999999999999E-2</v>
      </c>
      <c r="O185" s="67" t="s">
        <v>114</v>
      </c>
      <c r="P185" s="44"/>
    </row>
    <row r="186" spans="1:23">
      <c r="B186" s="66"/>
      <c r="C186" s="77" t="s">
        <v>26</v>
      </c>
      <c r="D186" s="77"/>
      <c r="E186" s="77"/>
      <c r="F186" s="77"/>
      <c r="G186" s="77"/>
      <c r="H186" s="77"/>
      <c r="I186" s="78"/>
      <c r="J186" s="79"/>
      <c r="K186" s="80"/>
      <c r="L186" s="77"/>
      <c r="M186" s="77"/>
      <c r="N186" s="77"/>
      <c r="O186" s="77"/>
      <c r="P186" s="77"/>
      <c r="Q186" s="136"/>
      <c r="R186" s="136"/>
      <c r="S186" s="136"/>
      <c r="T186" s="136"/>
    </row>
    <row r="187" spans="1:23">
      <c r="B187" s="66"/>
      <c r="C187" s="77" t="s">
        <v>135</v>
      </c>
      <c r="D187" s="77"/>
      <c r="E187" s="77"/>
      <c r="F187" s="77"/>
      <c r="G187" s="77"/>
      <c r="H187" s="77"/>
      <c r="I187" s="78"/>
      <c r="J187" s="79"/>
      <c r="K187" s="80"/>
      <c r="L187" s="77"/>
      <c r="M187" s="77"/>
      <c r="N187" s="77"/>
      <c r="O187" s="77"/>
      <c r="P187" s="77"/>
      <c r="Q187" s="136"/>
      <c r="R187" s="136"/>
      <c r="S187" s="136"/>
      <c r="T187" s="136"/>
    </row>
    <row r="188" spans="1:23">
      <c r="B188" s="66"/>
      <c r="C188" s="77" t="s">
        <v>136</v>
      </c>
      <c r="D188" s="77"/>
      <c r="E188" s="77"/>
      <c r="F188" s="77"/>
      <c r="G188" s="77"/>
      <c r="H188" s="77"/>
      <c r="I188" s="78"/>
      <c r="J188" s="79"/>
      <c r="K188" s="80"/>
      <c r="L188" s="77"/>
      <c r="M188" s="77"/>
      <c r="N188" s="77"/>
      <c r="O188" s="77"/>
      <c r="P188" s="77"/>
      <c r="Q188" s="136"/>
      <c r="R188" s="136"/>
      <c r="S188" s="136"/>
      <c r="T188" s="136"/>
    </row>
    <row r="189" spans="1:23" ht="13.5" thickBot="1">
      <c r="B189" s="66"/>
      <c r="C189" s="77" t="s">
        <v>137</v>
      </c>
      <c r="D189" s="77"/>
      <c r="E189" s="77"/>
      <c r="F189" s="77"/>
      <c r="G189" s="77"/>
      <c r="H189" s="77"/>
      <c r="I189" s="78"/>
      <c r="J189" s="79"/>
      <c r="K189" s="80"/>
      <c r="L189" s="77"/>
      <c r="M189" s="77"/>
      <c r="N189" s="77"/>
      <c r="O189" s="77"/>
      <c r="P189" s="77"/>
    </row>
    <row r="190" spans="1:23">
      <c r="B190" s="66"/>
      <c r="C190" s="44"/>
      <c r="D190" s="44"/>
      <c r="E190" s="44"/>
      <c r="F190" s="44"/>
      <c r="G190" s="44"/>
      <c r="H190" s="181" t="s">
        <v>139</v>
      </c>
      <c r="I190" s="181"/>
      <c r="J190" s="120"/>
      <c r="K190" s="67"/>
      <c r="L190" s="44"/>
      <c r="M190" s="44"/>
      <c r="N190" s="44"/>
      <c r="O190" s="44"/>
      <c r="P190" s="44"/>
      <c r="Q190" s="182" t="s">
        <v>89</v>
      </c>
      <c r="R190" s="183"/>
      <c r="S190" s="183"/>
      <c r="T190" s="184"/>
    </row>
    <row r="191" spans="1:23" ht="38.25">
      <c r="B191" s="68" t="s">
        <v>92</v>
      </c>
      <c r="C191" s="69" t="s">
        <v>34</v>
      </c>
      <c r="D191" s="141" t="s">
        <v>50</v>
      </c>
      <c r="E191" s="141" t="s">
        <v>153</v>
      </c>
      <c r="F191" s="141" t="s">
        <v>49</v>
      </c>
      <c r="G191" s="141" t="s">
        <v>48</v>
      </c>
      <c r="H191" s="121" t="s">
        <v>182</v>
      </c>
      <c r="I191" s="141" t="s">
        <v>181</v>
      </c>
      <c r="J191" s="141" t="s">
        <v>73</v>
      </c>
      <c r="K191" s="141" t="s">
        <v>74</v>
      </c>
      <c r="L191" s="141" t="s">
        <v>80</v>
      </c>
      <c r="M191" s="141" t="s">
        <v>75</v>
      </c>
      <c r="N191" s="141" t="s">
        <v>79</v>
      </c>
      <c r="O191" s="141" t="s">
        <v>52</v>
      </c>
      <c r="P191" s="141" t="s">
        <v>81</v>
      </c>
      <c r="Q191" s="105" t="s">
        <v>157</v>
      </c>
      <c r="R191" s="141" t="s">
        <v>74</v>
      </c>
      <c r="S191" s="141" t="s">
        <v>75</v>
      </c>
      <c r="T191" s="46" t="s">
        <v>52</v>
      </c>
    </row>
    <row r="192" spans="1:23" ht="20.100000000000001" customHeight="1">
      <c r="B192" s="85" t="s">
        <v>122</v>
      </c>
      <c r="C192" s="81"/>
      <c r="D192" s="82"/>
      <c r="E192" s="104" t="b">
        <v>1</v>
      </c>
      <c r="F192" s="107">
        <v>4.1000000000000002E-2</v>
      </c>
      <c r="G192" s="84">
        <v>3096</v>
      </c>
      <c r="H192" s="123" t="s">
        <v>180</v>
      </c>
      <c r="I192" s="62"/>
      <c r="J192" s="63"/>
      <c r="K192" s="19" t="str">
        <f t="shared" ref="K192:K218" si="17">IF($F192*J192&gt;0,$F192*J192,"--")</f>
        <v>--</v>
      </c>
      <c r="L192" s="143" t="str">
        <f>IF(K192&gt;0,IFERROR(MATCH(K192,R_11values,-1),""),"")</f>
        <v/>
      </c>
      <c r="M192" s="19" t="str">
        <f t="shared" ref="M192:M218" si="18">IF($G192*J192&gt;0,$G192*J192/1000,"--")</f>
        <v>--</v>
      </c>
      <c r="N192" s="143" t="str">
        <f xml:space="preserve"> IF(M192&gt;0, IFERROR(MATCH(M192,CO2values,-1),""),"")</f>
        <v/>
      </c>
      <c r="O192" s="106" t="str">
        <f t="shared" ref="O192:O218" si="19">IFERROR(((1000*J192)/(IF(ISNUMBER(I192),I192,CHOOSE(MATCH(H192,ATgroups,0),Acute1,Acute2,Acute3, Chronic1,Chronic2,Chronic3,Chronic4,Empty,"","")))),"--")</f>
        <v>--</v>
      </c>
      <c r="P192" s="143" t="str">
        <f xml:space="preserve"> IF(O192&gt;0, IFERROR(MATCH(O192,NVvalues,-1),""),"")</f>
        <v/>
      </c>
      <c r="Q192" s="70" t="b">
        <f t="shared" ref="Q192:Q218" si="20">OR(J192=0,NOT(E192),I192=0,AND(F192=0,G192=0))</f>
        <v>1</v>
      </c>
      <c r="R192" s="136" t="str">
        <f t="shared" ref="R192:R218" si="21">IF(Q192,IF(OR(L192&lt;P192,N192&lt;P192),K192,"---"),"Consider ")</f>
        <v>---</v>
      </c>
      <c r="S192" s="136" t="str">
        <f t="shared" ref="S192:S218" si="22">IF(Q192,IF(OR(L192&lt;P192,N192&lt;P192),M192,"---")," by ")</f>
        <v>---</v>
      </c>
      <c r="T192" s="65" t="str">
        <f t="shared" ref="T192:T218" si="23">IF(Q192,IF(AND(L192&gt;=P192,N192&gt;=P192),O192,"---"),"constituent ")</f>
        <v>--</v>
      </c>
      <c r="V192" s="36" t="s">
        <v>185</v>
      </c>
      <c r="W192" s="77"/>
    </row>
    <row r="193" spans="2:24" ht="20.100000000000001" customHeight="1">
      <c r="B193" s="86" t="s">
        <v>40</v>
      </c>
      <c r="C193" s="81" t="s">
        <v>39</v>
      </c>
      <c r="D193" s="87"/>
      <c r="E193" s="104" t="b">
        <v>0</v>
      </c>
      <c r="F193" s="108">
        <v>1.1000000000000001</v>
      </c>
      <c r="G193" s="88"/>
      <c r="H193" s="123" t="s">
        <v>175</v>
      </c>
      <c r="I193" s="62"/>
      <c r="J193" s="89"/>
      <c r="K193" s="19" t="str">
        <f t="shared" si="17"/>
        <v>--</v>
      </c>
      <c r="L193" s="143"/>
      <c r="M193" s="19" t="str">
        <f t="shared" si="18"/>
        <v>--</v>
      </c>
      <c r="N193" s="143"/>
      <c r="O193" s="106">
        <f t="shared" si="19"/>
        <v>0</v>
      </c>
      <c r="P193" s="143"/>
      <c r="Q193" s="70" t="b">
        <f t="shared" si="20"/>
        <v>1</v>
      </c>
      <c r="R193" s="136" t="str">
        <f t="shared" si="21"/>
        <v>---</v>
      </c>
      <c r="S193" s="136" t="str">
        <f t="shared" si="22"/>
        <v>---</v>
      </c>
      <c r="T193" s="65">
        <f t="shared" si="23"/>
        <v>0</v>
      </c>
      <c r="W193" s="186" t="s">
        <v>186</v>
      </c>
    </row>
    <row r="194" spans="2:24" ht="20.100000000000001" customHeight="1">
      <c r="B194" s="86" t="s">
        <v>90</v>
      </c>
      <c r="C194" s="81" t="s">
        <v>43</v>
      </c>
      <c r="D194" s="87" t="s">
        <v>35</v>
      </c>
      <c r="E194" s="104" t="b">
        <v>0</v>
      </c>
      <c r="F194" s="108">
        <v>1</v>
      </c>
      <c r="G194" s="88"/>
      <c r="H194" s="123" t="s">
        <v>175</v>
      </c>
      <c r="I194" s="62"/>
      <c r="J194" s="89"/>
      <c r="K194" s="19" t="str">
        <f t="shared" si="17"/>
        <v>--</v>
      </c>
      <c r="L194" s="143"/>
      <c r="M194" s="19" t="str">
        <f t="shared" si="18"/>
        <v>--</v>
      </c>
      <c r="N194" s="143"/>
      <c r="O194" s="106">
        <f t="shared" si="19"/>
        <v>0</v>
      </c>
      <c r="P194" s="143"/>
      <c r="Q194" s="70" t="b">
        <f t="shared" si="20"/>
        <v>1</v>
      </c>
      <c r="R194" s="136" t="str">
        <f t="shared" si="21"/>
        <v>---</v>
      </c>
      <c r="S194" s="136" t="str">
        <f t="shared" si="22"/>
        <v>---</v>
      </c>
      <c r="T194" s="65">
        <f t="shared" si="23"/>
        <v>0</v>
      </c>
      <c r="V194" t="s">
        <v>184</v>
      </c>
      <c r="W194" s="186"/>
      <c r="X194" s="142" t="s">
        <v>187</v>
      </c>
    </row>
    <row r="195" spans="2:24" ht="20.100000000000001" customHeight="1">
      <c r="B195" s="86" t="s">
        <v>99</v>
      </c>
      <c r="C195" s="81" t="s">
        <v>44</v>
      </c>
      <c r="D195" s="87"/>
      <c r="E195" s="104" t="b">
        <v>0</v>
      </c>
      <c r="F195" s="108">
        <v>1</v>
      </c>
      <c r="G195" s="88"/>
      <c r="H195" s="123" t="s">
        <v>180</v>
      </c>
      <c r="I195" s="62"/>
      <c r="J195" s="89"/>
      <c r="K195" s="19" t="str">
        <f t="shared" si="17"/>
        <v>--</v>
      </c>
      <c r="L195" s="143"/>
      <c r="M195" s="19" t="str">
        <f t="shared" si="18"/>
        <v>--</v>
      </c>
      <c r="N195" s="143"/>
      <c r="O195" s="106" t="str">
        <f t="shared" si="19"/>
        <v>--</v>
      </c>
      <c r="P195" s="143"/>
      <c r="Q195" s="70" t="b">
        <f t="shared" si="20"/>
        <v>1</v>
      </c>
      <c r="R195" s="136" t="str">
        <f t="shared" si="21"/>
        <v>---</v>
      </c>
      <c r="S195" s="136" t="str">
        <f t="shared" si="22"/>
        <v>---</v>
      </c>
      <c r="T195" s="65" t="str">
        <f t="shared" si="23"/>
        <v>--</v>
      </c>
      <c r="V195" s="77"/>
      <c r="W195" s="124"/>
      <c r="X195">
        <f>W192*W195</f>
        <v>0</v>
      </c>
    </row>
    <row r="196" spans="2:24" ht="20.100000000000001" customHeight="1">
      <c r="B196" s="86" t="s">
        <v>100</v>
      </c>
      <c r="C196" s="81" t="s">
        <v>37</v>
      </c>
      <c r="D196" s="87"/>
      <c r="E196" s="104" t="b">
        <v>0</v>
      </c>
      <c r="F196" s="108">
        <v>1</v>
      </c>
      <c r="G196" s="88"/>
      <c r="H196" s="123" t="s">
        <v>180</v>
      </c>
      <c r="I196" s="62"/>
      <c r="J196" s="89"/>
      <c r="K196" s="19" t="str">
        <f t="shared" si="17"/>
        <v>--</v>
      </c>
      <c r="L196" s="143"/>
      <c r="M196" s="19" t="str">
        <f t="shared" si="18"/>
        <v>--</v>
      </c>
      <c r="N196" s="143"/>
      <c r="O196" s="106" t="str">
        <f t="shared" si="19"/>
        <v>--</v>
      </c>
      <c r="P196" s="143"/>
      <c r="Q196" s="70" t="b">
        <f t="shared" si="20"/>
        <v>1</v>
      </c>
      <c r="R196" s="136" t="str">
        <f t="shared" si="21"/>
        <v>---</v>
      </c>
      <c r="S196" s="136" t="str">
        <f t="shared" si="22"/>
        <v>---</v>
      </c>
      <c r="T196" s="65" t="str">
        <f t="shared" si="23"/>
        <v>--</v>
      </c>
      <c r="V196" s="77"/>
      <c r="W196" s="124"/>
      <c r="X196">
        <f>W192*W196</f>
        <v>0</v>
      </c>
    </row>
    <row r="197" spans="2:24" ht="20.100000000000001" customHeight="1">
      <c r="B197" s="86" t="s">
        <v>101</v>
      </c>
      <c r="C197" s="81" t="s">
        <v>36</v>
      </c>
      <c r="D197" s="87" t="s">
        <v>53</v>
      </c>
      <c r="E197" s="104" t="b">
        <v>0</v>
      </c>
      <c r="F197" s="108">
        <v>0.73</v>
      </c>
      <c r="G197" s="88"/>
      <c r="H197" s="123" t="s">
        <v>180</v>
      </c>
      <c r="I197" s="62"/>
      <c r="J197" s="89"/>
      <c r="K197" s="19" t="str">
        <f t="shared" si="17"/>
        <v>--</v>
      </c>
      <c r="L197" s="143"/>
      <c r="M197" s="19" t="str">
        <f t="shared" si="18"/>
        <v>--</v>
      </c>
      <c r="N197" s="143"/>
      <c r="O197" s="106" t="str">
        <f t="shared" si="19"/>
        <v>--</v>
      </c>
      <c r="P197" s="143"/>
      <c r="Q197" s="70" t="b">
        <f t="shared" si="20"/>
        <v>1</v>
      </c>
      <c r="R197" s="136" t="str">
        <f t="shared" si="21"/>
        <v>---</v>
      </c>
      <c r="S197" s="136" t="str">
        <f t="shared" si="22"/>
        <v>---</v>
      </c>
      <c r="T197" s="65" t="str">
        <f t="shared" si="23"/>
        <v>--</v>
      </c>
      <c r="V197" s="77"/>
      <c r="W197" s="124"/>
      <c r="X197">
        <f>W192*W197</f>
        <v>0</v>
      </c>
    </row>
    <row r="198" spans="2:24" ht="20.100000000000001" customHeight="1">
      <c r="B198" s="86" t="s">
        <v>41</v>
      </c>
      <c r="C198" s="81" t="s">
        <v>45</v>
      </c>
      <c r="D198" s="87"/>
      <c r="E198" s="104" t="b">
        <v>0</v>
      </c>
      <c r="F198" s="108">
        <v>0.7</v>
      </c>
      <c r="G198" s="88"/>
      <c r="H198" s="123" t="s">
        <v>170</v>
      </c>
      <c r="I198" s="62"/>
      <c r="J198" s="89"/>
      <c r="K198" s="19" t="str">
        <f t="shared" si="17"/>
        <v>--</v>
      </c>
      <c r="L198" s="143"/>
      <c r="M198" s="19" t="str">
        <f t="shared" si="18"/>
        <v>--</v>
      </c>
      <c r="N198" s="143"/>
      <c r="O198" s="106">
        <f t="shared" si="19"/>
        <v>0</v>
      </c>
      <c r="P198" s="143"/>
      <c r="Q198" s="70" t="b">
        <f t="shared" si="20"/>
        <v>1</v>
      </c>
      <c r="R198" s="136" t="str">
        <f t="shared" si="21"/>
        <v>---</v>
      </c>
      <c r="S198" s="136" t="str">
        <f t="shared" si="22"/>
        <v>---</v>
      </c>
      <c r="T198" s="65">
        <f t="shared" si="23"/>
        <v>0</v>
      </c>
      <c r="V198" s="77"/>
      <c r="W198" s="77"/>
      <c r="X198">
        <f>W192*W198</f>
        <v>0</v>
      </c>
    </row>
    <row r="199" spans="2:24" ht="20.100000000000001" customHeight="1">
      <c r="B199" s="86" t="s">
        <v>123</v>
      </c>
      <c r="C199" s="81" t="s">
        <v>46</v>
      </c>
      <c r="D199" s="87" t="s">
        <v>38</v>
      </c>
      <c r="E199" s="104" t="b">
        <v>0</v>
      </c>
      <c r="F199" s="108">
        <v>0.04</v>
      </c>
      <c r="G199" s="88"/>
      <c r="H199" s="123" t="s">
        <v>180</v>
      </c>
      <c r="I199" s="62"/>
      <c r="J199" s="89"/>
      <c r="K199" s="19" t="str">
        <f t="shared" si="17"/>
        <v>--</v>
      </c>
      <c r="L199" s="143"/>
      <c r="M199" s="19" t="str">
        <f t="shared" si="18"/>
        <v>--</v>
      </c>
      <c r="N199" s="143"/>
      <c r="O199" s="106" t="str">
        <f t="shared" si="19"/>
        <v>--</v>
      </c>
      <c r="P199" s="143"/>
      <c r="Q199" s="70" t="b">
        <f t="shared" si="20"/>
        <v>1</v>
      </c>
      <c r="R199" s="136" t="str">
        <f t="shared" si="21"/>
        <v>---</v>
      </c>
      <c r="S199" s="136" t="str">
        <f t="shared" si="22"/>
        <v>---</v>
      </c>
      <c r="T199" s="65" t="str">
        <f t="shared" si="23"/>
        <v>--</v>
      </c>
      <c r="V199" s="77"/>
      <c r="W199" s="77"/>
      <c r="X199">
        <f>W192*W199</f>
        <v>0</v>
      </c>
    </row>
    <row r="200" spans="2:24" ht="20.100000000000001" customHeight="1">
      <c r="B200" s="86" t="s">
        <v>124</v>
      </c>
      <c r="C200" s="81" t="s">
        <v>66</v>
      </c>
      <c r="D200" s="87"/>
      <c r="E200" s="104" t="b">
        <v>0</v>
      </c>
      <c r="F200" s="108"/>
      <c r="G200" s="88">
        <v>8830</v>
      </c>
      <c r="H200" s="123" t="s">
        <v>180</v>
      </c>
      <c r="I200" s="62"/>
      <c r="J200" s="89"/>
      <c r="K200" s="19" t="str">
        <f t="shared" si="17"/>
        <v>--</v>
      </c>
      <c r="L200" s="143"/>
      <c r="M200" s="19" t="str">
        <f t="shared" si="18"/>
        <v>--</v>
      </c>
      <c r="N200" s="143"/>
      <c r="O200" s="106" t="str">
        <f t="shared" si="19"/>
        <v>--</v>
      </c>
      <c r="P200" s="143"/>
      <c r="Q200" s="70" t="b">
        <f t="shared" si="20"/>
        <v>1</v>
      </c>
      <c r="R200" s="136" t="str">
        <f t="shared" si="21"/>
        <v>---</v>
      </c>
      <c r="S200" s="136" t="str">
        <f t="shared" si="22"/>
        <v>---</v>
      </c>
      <c r="T200" s="65" t="str">
        <f t="shared" si="23"/>
        <v>--</v>
      </c>
      <c r="V200" s="77"/>
      <c r="W200" s="77"/>
      <c r="X200">
        <f>W192*W200</f>
        <v>0</v>
      </c>
    </row>
    <row r="201" spans="2:24" ht="20.100000000000001" customHeight="1">
      <c r="B201" s="86" t="s">
        <v>94</v>
      </c>
      <c r="C201" s="81" t="s">
        <v>47</v>
      </c>
      <c r="D201" s="87"/>
      <c r="E201" s="104" t="b">
        <v>0</v>
      </c>
      <c r="F201" s="108">
        <v>0.12</v>
      </c>
      <c r="G201" s="88"/>
      <c r="H201" s="123" t="s">
        <v>175</v>
      </c>
      <c r="I201" s="62"/>
      <c r="J201" s="89"/>
      <c r="K201" s="19" t="str">
        <f t="shared" si="17"/>
        <v>--</v>
      </c>
      <c r="L201" s="143"/>
      <c r="M201" s="19" t="str">
        <f t="shared" si="18"/>
        <v>--</v>
      </c>
      <c r="N201" s="143"/>
      <c r="O201" s="106">
        <f t="shared" si="19"/>
        <v>0</v>
      </c>
      <c r="P201" s="143"/>
      <c r="Q201" s="70" t="b">
        <f t="shared" si="20"/>
        <v>1</v>
      </c>
      <c r="R201" s="136" t="str">
        <f t="shared" si="21"/>
        <v>---</v>
      </c>
      <c r="S201" s="136" t="str">
        <f t="shared" si="22"/>
        <v>---</v>
      </c>
      <c r="T201" s="65">
        <f t="shared" si="23"/>
        <v>0</v>
      </c>
      <c r="V201" s="77"/>
      <c r="W201" s="77"/>
      <c r="X201">
        <f>W192*W201</f>
        <v>0</v>
      </c>
    </row>
    <row r="202" spans="2:24" ht="20.100000000000001" customHeight="1">
      <c r="B202" s="86" t="s">
        <v>98</v>
      </c>
      <c r="C202" s="81" t="s">
        <v>65</v>
      </c>
      <c r="D202" s="87" t="s">
        <v>51</v>
      </c>
      <c r="E202" s="104" t="b">
        <v>0</v>
      </c>
      <c r="F202" s="108"/>
      <c r="G202" s="88">
        <v>9160</v>
      </c>
      <c r="H202" s="123" t="s">
        <v>180</v>
      </c>
      <c r="I202" s="62"/>
      <c r="J202" s="89"/>
      <c r="K202" s="19" t="str">
        <f t="shared" si="17"/>
        <v>--</v>
      </c>
      <c r="L202" s="143"/>
      <c r="M202" s="19" t="str">
        <f t="shared" si="18"/>
        <v>--</v>
      </c>
      <c r="N202" s="143"/>
      <c r="O202" s="106" t="str">
        <f t="shared" si="19"/>
        <v>--</v>
      </c>
      <c r="P202" s="143"/>
      <c r="Q202" s="70" t="b">
        <f t="shared" si="20"/>
        <v>1</v>
      </c>
      <c r="R202" s="136" t="str">
        <f t="shared" si="21"/>
        <v>---</v>
      </c>
      <c r="S202" s="136" t="str">
        <f t="shared" si="22"/>
        <v>---</v>
      </c>
      <c r="T202" s="65" t="str">
        <f t="shared" si="23"/>
        <v>--</v>
      </c>
      <c r="V202" s="77"/>
      <c r="W202" s="77"/>
      <c r="X202">
        <f>W192*W202</f>
        <v>0</v>
      </c>
    </row>
    <row r="203" spans="2:24" ht="20.100000000000001" customHeight="1">
      <c r="B203" s="86" t="s">
        <v>109</v>
      </c>
      <c r="C203" s="81" t="s">
        <v>69</v>
      </c>
      <c r="D203" s="87" t="s">
        <v>72</v>
      </c>
      <c r="E203" s="104" t="b">
        <v>0</v>
      </c>
      <c r="F203" s="108"/>
      <c r="G203" s="88">
        <v>1430</v>
      </c>
      <c r="H203" s="123" t="s">
        <v>180</v>
      </c>
      <c r="I203" s="62"/>
      <c r="J203" s="89"/>
      <c r="K203" s="19" t="str">
        <f t="shared" si="17"/>
        <v>--</v>
      </c>
      <c r="L203" s="143"/>
      <c r="M203" s="19" t="str">
        <f t="shared" si="18"/>
        <v>--</v>
      </c>
      <c r="N203" s="143"/>
      <c r="O203" s="106" t="str">
        <f t="shared" si="19"/>
        <v>--</v>
      </c>
      <c r="P203" s="143"/>
      <c r="Q203" s="70" t="b">
        <f t="shared" si="20"/>
        <v>1</v>
      </c>
      <c r="R203" s="136" t="str">
        <f t="shared" si="21"/>
        <v>---</v>
      </c>
      <c r="S203" s="136" t="str">
        <f t="shared" si="22"/>
        <v>---</v>
      </c>
      <c r="T203" s="65" t="str">
        <f t="shared" si="23"/>
        <v>--</v>
      </c>
      <c r="V203" s="77"/>
      <c r="W203" s="77"/>
      <c r="X203">
        <f>W192*W203</f>
        <v>0</v>
      </c>
    </row>
    <row r="204" spans="2:24" ht="20.100000000000001" customHeight="1" thickBot="1">
      <c r="B204" s="86" t="s">
        <v>95</v>
      </c>
      <c r="C204" s="81" t="s">
        <v>68</v>
      </c>
      <c r="D204" s="87"/>
      <c r="E204" s="104" t="b">
        <v>0</v>
      </c>
      <c r="F204" s="108"/>
      <c r="G204" s="88">
        <v>1640</v>
      </c>
      <c r="H204" s="123" t="s">
        <v>175</v>
      </c>
      <c r="I204" s="62"/>
      <c r="J204" s="89"/>
      <c r="K204" s="19" t="str">
        <f t="shared" si="17"/>
        <v>--</v>
      </c>
      <c r="L204" s="143"/>
      <c r="M204" s="19" t="str">
        <f t="shared" si="18"/>
        <v>--</v>
      </c>
      <c r="N204" s="143"/>
      <c r="O204" s="106">
        <f t="shared" si="19"/>
        <v>0</v>
      </c>
      <c r="P204" s="143"/>
      <c r="Q204" s="70" t="b">
        <f t="shared" si="20"/>
        <v>1</v>
      </c>
      <c r="R204" s="136" t="str">
        <f t="shared" si="21"/>
        <v>---</v>
      </c>
      <c r="S204" s="136" t="str">
        <f t="shared" si="22"/>
        <v>---</v>
      </c>
      <c r="T204" s="65">
        <f t="shared" si="23"/>
        <v>0</v>
      </c>
      <c r="V204" t="s">
        <v>188</v>
      </c>
      <c r="W204" s="125">
        <f>SUM(W195:W203)</f>
        <v>0</v>
      </c>
      <c r="X204" s="126">
        <f>SUM(X195:X203)</f>
        <v>0</v>
      </c>
    </row>
    <row r="205" spans="2:24" ht="20.100000000000001" customHeight="1" thickTop="1">
      <c r="B205" s="86" t="s">
        <v>97</v>
      </c>
      <c r="C205" s="81" t="s">
        <v>67</v>
      </c>
      <c r="D205" s="87" t="s">
        <v>105</v>
      </c>
      <c r="E205" s="104" t="b">
        <v>0</v>
      </c>
      <c r="F205" s="108"/>
      <c r="G205" s="88">
        <v>502</v>
      </c>
      <c r="H205" s="123" t="s">
        <v>180</v>
      </c>
      <c r="I205" s="62"/>
      <c r="J205" s="89"/>
      <c r="K205" s="19" t="str">
        <f t="shared" si="17"/>
        <v>--</v>
      </c>
      <c r="L205" s="143"/>
      <c r="M205" s="19" t="str">
        <f t="shared" si="18"/>
        <v>--</v>
      </c>
      <c r="N205" s="143"/>
      <c r="O205" s="106" t="str">
        <f t="shared" si="19"/>
        <v>--</v>
      </c>
      <c r="P205" s="143"/>
      <c r="Q205" s="70" t="b">
        <f t="shared" si="20"/>
        <v>1</v>
      </c>
      <c r="R205" s="136" t="str">
        <f t="shared" si="21"/>
        <v>---</v>
      </c>
      <c r="S205" s="136" t="str">
        <f t="shared" si="22"/>
        <v>---</v>
      </c>
      <c r="T205" s="65" t="str">
        <f t="shared" si="23"/>
        <v>--</v>
      </c>
    </row>
    <row r="206" spans="2:24" ht="20.100000000000001" customHeight="1">
      <c r="B206" s="86" t="s">
        <v>60</v>
      </c>
      <c r="C206" s="81" t="s">
        <v>70</v>
      </c>
      <c r="D206" s="87"/>
      <c r="E206" s="104" t="b">
        <v>0</v>
      </c>
      <c r="F206" s="108"/>
      <c r="G206" s="88">
        <v>31</v>
      </c>
      <c r="H206" s="123" t="s">
        <v>174</v>
      </c>
      <c r="I206" s="62"/>
      <c r="J206" s="89"/>
      <c r="K206" s="19" t="str">
        <f t="shared" si="17"/>
        <v>--</v>
      </c>
      <c r="L206" s="143"/>
      <c r="M206" s="19" t="str">
        <f t="shared" si="18"/>
        <v>--</v>
      </c>
      <c r="N206" s="143"/>
      <c r="O206" s="106">
        <f t="shared" si="19"/>
        <v>0</v>
      </c>
      <c r="P206" s="143"/>
      <c r="Q206" s="70" t="b">
        <f t="shared" si="20"/>
        <v>1</v>
      </c>
      <c r="R206" s="136" t="str">
        <f t="shared" si="21"/>
        <v>---</v>
      </c>
      <c r="S206" s="136" t="str">
        <f t="shared" si="22"/>
        <v>---</v>
      </c>
      <c r="T206" s="65">
        <f t="shared" si="23"/>
        <v>0</v>
      </c>
    </row>
    <row r="207" spans="2:24" ht="20.100000000000001" customHeight="1">
      <c r="B207" s="86" t="s">
        <v>96</v>
      </c>
      <c r="C207" s="81" t="s">
        <v>102</v>
      </c>
      <c r="D207" s="87"/>
      <c r="E207" s="104" t="b">
        <v>0</v>
      </c>
      <c r="F207" s="108"/>
      <c r="G207" s="88">
        <v>6</v>
      </c>
      <c r="H207" s="123" t="s">
        <v>180</v>
      </c>
      <c r="I207" s="62"/>
      <c r="J207" s="89"/>
      <c r="K207" s="19" t="str">
        <f t="shared" si="17"/>
        <v>--</v>
      </c>
      <c r="L207" s="143"/>
      <c r="M207" s="19" t="str">
        <f t="shared" si="18"/>
        <v>--</v>
      </c>
      <c r="N207" s="143"/>
      <c r="O207" s="106" t="str">
        <f t="shared" si="19"/>
        <v>--</v>
      </c>
      <c r="P207" s="143"/>
      <c r="Q207" s="70" t="b">
        <f t="shared" si="20"/>
        <v>1</v>
      </c>
      <c r="R207" s="136" t="str">
        <f t="shared" si="21"/>
        <v>---</v>
      </c>
      <c r="S207" s="136" t="str">
        <f t="shared" si="22"/>
        <v>---</v>
      </c>
      <c r="T207" s="65" t="str">
        <f t="shared" si="23"/>
        <v>--</v>
      </c>
    </row>
    <row r="208" spans="2:24" ht="20.100000000000001" customHeight="1">
      <c r="B208" s="86" t="s">
        <v>59</v>
      </c>
      <c r="C208" s="81" t="s">
        <v>64</v>
      </c>
      <c r="D208" s="87"/>
      <c r="E208" s="104" t="b">
        <v>0</v>
      </c>
      <c r="F208" s="108"/>
      <c r="G208" s="88">
        <v>3</v>
      </c>
      <c r="H208" s="123" t="s">
        <v>180</v>
      </c>
      <c r="I208" s="62"/>
      <c r="J208" s="89"/>
      <c r="K208" s="19" t="str">
        <f t="shared" si="17"/>
        <v>--</v>
      </c>
      <c r="L208" s="143"/>
      <c r="M208" s="19" t="str">
        <f t="shared" si="18"/>
        <v>--</v>
      </c>
      <c r="N208" s="143"/>
      <c r="O208" s="106" t="str">
        <f t="shared" si="19"/>
        <v>--</v>
      </c>
      <c r="P208" s="143"/>
      <c r="Q208" s="70" t="b">
        <f t="shared" si="20"/>
        <v>1</v>
      </c>
      <c r="R208" s="136" t="str">
        <f t="shared" si="21"/>
        <v>---</v>
      </c>
      <c r="S208" s="136" t="str">
        <f t="shared" si="22"/>
        <v>---</v>
      </c>
      <c r="T208" s="65" t="str">
        <f t="shared" si="23"/>
        <v>--</v>
      </c>
    </row>
    <row r="209" spans="2:20" ht="20.100000000000001" customHeight="1">
      <c r="B209" s="86" t="s">
        <v>58</v>
      </c>
      <c r="C209" s="81" t="s">
        <v>71</v>
      </c>
      <c r="D209" s="87"/>
      <c r="E209" s="104" t="b">
        <v>0</v>
      </c>
      <c r="F209" s="108"/>
      <c r="G209" s="88">
        <v>5</v>
      </c>
      <c r="H209" s="123" t="s">
        <v>175</v>
      </c>
      <c r="I209" s="62"/>
      <c r="J209" s="89"/>
      <c r="K209" s="19" t="str">
        <f t="shared" si="17"/>
        <v>--</v>
      </c>
      <c r="L209" s="143"/>
      <c r="M209" s="19" t="str">
        <f t="shared" si="18"/>
        <v>--</v>
      </c>
      <c r="N209" s="143"/>
      <c r="O209" s="106">
        <f t="shared" si="19"/>
        <v>0</v>
      </c>
      <c r="P209" s="143"/>
      <c r="Q209" s="70" t="b">
        <f t="shared" si="20"/>
        <v>1</v>
      </c>
      <c r="R209" s="136" t="str">
        <f t="shared" si="21"/>
        <v>---</v>
      </c>
      <c r="S209" s="136" t="str">
        <f t="shared" si="22"/>
        <v>---</v>
      </c>
      <c r="T209" s="65">
        <f t="shared" si="23"/>
        <v>0</v>
      </c>
    </row>
    <row r="210" spans="2:20" ht="20.100000000000001" customHeight="1">
      <c r="B210" s="86" t="s">
        <v>91</v>
      </c>
      <c r="C210" s="81" t="s">
        <v>63</v>
      </c>
      <c r="D210" s="87"/>
      <c r="E210" s="104" t="b">
        <v>0</v>
      </c>
      <c r="F210" s="108"/>
      <c r="G210" s="88">
        <v>5</v>
      </c>
      <c r="H210" s="123" t="s">
        <v>174</v>
      </c>
      <c r="I210" s="62"/>
      <c r="J210" s="89"/>
      <c r="K210" s="19" t="str">
        <f t="shared" si="17"/>
        <v>--</v>
      </c>
      <c r="L210" s="143"/>
      <c r="M210" s="19" t="str">
        <f t="shared" si="18"/>
        <v>--</v>
      </c>
      <c r="N210" s="143"/>
      <c r="O210" s="106">
        <f t="shared" si="19"/>
        <v>0</v>
      </c>
      <c r="P210" s="143"/>
      <c r="Q210" s="70" t="b">
        <f t="shared" si="20"/>
        <v>1</v>
      </c>
      <c r="R210" s="136" t="str">
        <f t="shared" si="21"/>
        <v>---</v>
      </c>
      <c r="S210" s="136" t="str">
        <f t="shared" si="22"/>
        <v>---</v>
      </c>
      <c r="T210" s="65">
        <f t="shared" si="23"/>
        <v>0</v>
      </c>
    </row>
    <row r="211" spans="2:20" ht="20.100000000000001" customHeight="1">
      <c r="B211" s="86" t="s">
        <v>140</v>
      </c>
      <c r="C211" s="81" t="s">
        <v>62</v>
      </c>
      <c r="D211" s="87"/>
      <c r="E211" s="104" t="b">
        <v>0</v>
      </c>
      <c r="F211" s="108"/>
      <c r="G211" s="88">
        <v>5</v>
      </c>
      <c r="H211" s="123" t="s">
        <v>174</v>
      </c>
      <c r="I211" s="62"/>
      <c r="J211" s="89"/>
      <c r="K211" s="19" t="str">
        <f t="shared" si="17"/>
        <v>--</v>
      </c>
      <c r="L211" s="143"/>
      <c r="M211" s="19" t="str">
        <f t="shared" si="18"/>
        <v>--</v>
      </c>
      <c r="N211" s="143"/>
      <c r="O211" s="106">
        <f t="shared" si="19"/>
        <v>0</v>
      </c>
      <c r="P211" s="143"/>
      <c r="Q211" s="70" t="b">
        <f t="shared" si="20"/>
        <v>1</v>
      </c>
      <c r="R211" s="136" t="str">
        <f t="shared" si="21"/>
        <v>---</v>
      </c>
      <c r="S211" s="136" t="str">
        <f t="shared" si="22"/>
        <v>---</v>
      </c>
      <c r="T211" s="65">
        <f t="shared" si="23"/>
        <v>0</v>
      </c>
    </row>
    <row r="212" spans="2:20" ht="20.100000000000001" customHeight="1">
      <c r="B212" s="86" t="s">
        <v>106</v>
      </c>
      <c r="C212" s="81" t="s">
        <v>61</v>
      </c>
      <c r="D212" s="87"/>
      <c r="E212" s="104" t="b">
        <v>0</v>
      </c>
      <c r="F212" s="108"/>
      <c r="G212" s="88">
        <v>0</v>
      </c>
      <c r="H212" s="123" t="s">
        <v>180</v>
      </c>
      <c r="I212" s="62">
        <v>0.3</v>
      </c>
      <c r="J212" s="89"/>
      <c r="K212" s="19" t="str">
        <f t="shared" si="17"/>
        <v>--</v>
      </c>
      <c r="L212" s="143"/>
      <c r="M212" s="19" t="str">
        <f t="shared" si="18"/>
        <v>--</v>
      </c>
      <c r="N212" s="143"/>
      <c r="O212" s="106">
        <f t="shared" si="19"/>
        <v>0</v>
      </c>
      <c r="P212" s="143"/>
      <c r="Q212" s="70" t="b">
        <f t="shared" si="20"/>
        <v>1</v>
      </c>
      <c r="R212" s="136" t="str">
        <f t="shared" si="21"/>
        <v>---</v>
      </c>
      <c r="S212" s="136" t="str">
        <f t="shared" si="22"/>
        <v>---</v>
      </c>
      <c r="T212" s="65">
        <f t="shared" si="23"/>
        <v>0</v>
      </c>
    </row>
    <row r="213" spans="2:20" ht="20.100000000000001" customHeight="1">
      <c r="B213" s="86" t="s">
        <v>107</v>
      </c>
      <c r="C213" s="81" t="s">
        <v>108</v>
      </c>
      <c r="D213" s="87"/>
      <c r="E213" s="104" t="b">
        <v>0</v>
      </c>
      <c r="F213" s="108"/>
      <c r="G213" s="88"/>
      <c r="H213" s="123" t="s">
        <v>180</v>
      </c>
      <c r="I213" s="62">
        <v>1.4E-2</v>
      </c>
      <c r="J213" s="89"/>
      <c r="K213" s="19" t="str">
        <f t="shared" si="17"/>
        <v>--</v>
      </c>
      <c r="L213" s="143"/>
      <c r="M213" s="19" t="str">
        <f t="shared" si="18"/>
        <v>--</v>
      </c>
      <c r="N213" s="143"/>
      <c r="O213" s="106">
        <f t="shared" si="19"/>
        <v>0</v>
      </c>
      <c r="P213" s="143"/>
      <c r="Q213" s="70" t="b">
        <f t="shared" si="20"/>
        <v>1</v>
      </c>
      <c r="R213" s="136" t="str">
        <f t="shared" si="21"/>
        <v>---</v>
      </c>
      <c r="S213" s="136" t="str">
        <f t="shared" si="22"/>
        <v>---</v>
      </c>
      <c r="T213" s="65">
        <f t="shared" si="23"/>
        <v>0</v>
      </c>
    </row>
    <row r="214" spans="2:20" ht="20.100000000000001" customHeight="1">
      <c r="B214" s="86" t="s">
        <v>119</v>
      </c>
      <c r="C214" s="81"/>
      <c r="D214" s="87" t="s">
        <v>120</v>
      </c>
      <c r="E214" s="104" t="b">
        <v>0</v>
      </c>
      <c r="F214" s="108"/>
      <c r="G214" s="88"/>
      <c r="H214" s="123" t="s">
        <v>180</v>
      </c>
      <c r="I214" s="62">
        <v>19</v>
      </c>
      <c r="J214" s="89"/>
      <c r="K214" s="19" t="str">
        <f t="shared" si="17"/>
        <v>--</v>
      </c>
      <c r="L214" s="143"/>
      <c r="M214" s="19" t="str">
        <f t="shared" si="18"/>
        <v>--</v>
      </c>
      <c r="N214" s="143"/>
      <c r="O214" s="106">
        <f t="shared" si="19"/>
        <v>0</v>
      </c>
      <c r="P214" s="143"/>
      <c r="Q214" s="70" t="b">
        <f t="shared" si="20"/>
        <v>1</v>
      </c>
      <c r="R214" s="136" t="str">
        <f t="shared" si="21"/>
        <v>---</v>
      </c>
      <c r="S214" s="136" t="str">
        <f t="shared" si="22"/>
        <v>---</v>
      </c>
      <c r="T214" s="65">
        <f t="shared" si="23"/>
        <v>0</v>
      </c>
    </row>
    <row r="215" spans="2:20" ht="20.100000000000001" customHeight="1">
      <c r="B215" s="86" t="s">
        <v>117</v>
      </c>
      <c r="C215" s="81"/>
      <c r="D215" s="87" t="s">
        <v>118</v>
      </c>
      <c r="E215" s="104" t="b">
        <v>0</v>
      </c>
      <c r="F215" s="108"/>
      <c r="G215" s="88"/>
      <c r="H215" s="123" t="s">
        <v>175</v>
      </c>
      <c r="I215" s="62"/>
      <c r="J215" s="89"/>
      <c r="K215" s="19" t="str">
        <f t="shared" si="17"/>
        <v>--</v>
      </c>
      <c r="L215" s="143"/>
      <c r="M215" s="19" t="str">
        <f t="shared" si="18"/>
        <v>--</v>
      </c>
      <c r="N215" s="143"/>
      <c r="O215" s="106">
        <f t="shared" si="19"/>
        <v>0</v>
      </c>
      <c r="P215" s="143"/>
      <c r="Q215" s="70" t="b">
        <f t="shared" si="20"/>
        <v>1</v>
      </c>
      <c r="R215" s="136" t="str">
        <f t="shared" si="21"/>
        <v>---</v>
      </c>
      <c r="S215" s="136" t="str">
        <f t="shared" si="22"/>
        <v>---</v>
      </c>
      <c r="T215" s="65">
        <f t="shared" si="23"/>
        <v>0</v>
      </c>
    </row>
    <row r="216" spans="2:20" ht="20.100000000000001" customHeight="1">
      <c r="B216" s="86" t="s">
        <v>103</v>
      </c>
      <c r="C216" s="81" t="s">
        <v>104</v>
      </c>
      <c r="D216" s="87"/>
      <c r="E216" s="104" t="b">
        <v>0</v>
      </c>
      <c r="F216" s="108"/>
      <c r="G216" s="88"/>
      <c r="H216" s="123" t="s">
        <v>180</v>
      </c>
      <c r="I216" s="62"/>
      <c r="J216" s="89"/>
      <c r="K216" s="19" t="str">
        <f t="shared" si="17"/>
        <v>--</v>
      </c>
      <c r="L216" s="143"/>
      <c r="M216" s="19" t="str">
        <f t="shared" si="18"/>
        <v>--</v>
      </c>
      <c r="N216" s="143"/>
      <c r="O216" s="106" t="str">
        <f t="shared" si="19"/>
        <v>--</v>
      </c>
      <c r="P216" s="143"/>
      <c r="Q216" s="70" t="b">
        <f t="shared" si="20"/>
        <v>1</v>
      </c>
      <c r="R216" s="136" t="str">
        <f t="shared" si="21"/>
        <v>---</v>
      </c>
      <c r="S216" s="136" t="str">
        <f t="shared" si="22"/>
        <v>---</v>
      </c>
      <c r="T216" s="65" t="str">
        <f t="shared" si="23"/>
        <v>--</v>
      </c>
    </row>
    <row r="217" spans="2:20" ht="20.100000000000001" customHeight="1">
      <c r="B217" s="85" t="s">
        <v>125</v>
      </c>
      <c r="C217" s="81"/>
      <c r="D217" s="83"/>
      <c r="E217" s="104" t="b">
        <v>0</v>
      </c>
      <c r="F217" s="109">
        <v>5.0000000000000001E-3</v>
      </c>
      <c r="G217" s="89"/>
      <c r="H217" s="123" t="s">
        <v>180</v>
      </c>
      <c r="I217" s="62">
        <v>0.01</v>
      </c>
      <c r="J217" s="89"/>
      <c r="K217" s="19" t="str">
        <f t="shared" si="17"/>
        <v>--</v>
      </c>
      <c r="L217" s="143" t="str">
        <f>IF(K217&gt;0,IFERROR(MATCH(K217,R_11values,-1),""),"")</f>
        <v/>
      </c>
      <c r="M217" s="19" t="str">
        <f t="shared" si="18"/>
        <v>--</v>
      </c>
      <c r="N217" s="143" t="str">
        <f xml:space="preserve"> IF(M217&gt;0, IFERROR(MATCH(M217,CO2values,-1),""),"")</f>
        <v/>
      </c>
      <c r="O217" s="106">
        <f t="shared" si="19"/>
        <v>0</v>
      </c>
      <c r="P217" s="143" t="str">
        <f xml:space="preserve"> IF(O217&gt;0, IFERROR(MATCH(O217,NVvalues,-1),""),"")</f>
        <v/>
      </c>
      <c r="Q217" s="70" t="b">
        <f t="shared" si="20"/>
        <v>1</v>
      </c>
      <c r="R217" s="136" t="str">
        <f t="shared" si="21"/>
        <v>---</v>
      </c>
      <c r="S217" s="136" t="str">
        <f t="shared" si="22"/>
        <v>---</v>
      </c>
      <c r="T217" s="65">
        <f t="shared" si="23"/>
        <v>0</v>
      </c>
    </row>
    <row r="218" spans="2:20" ht="20.100000000000001" customHeight="1" thickBot="1">
      <c r="B218" s="86" t="s">
        <v>126</v>
      </c>
      <c r="C218" s="81"/>
      <c r="D218" s="83"/>
      <c r="E218" s="104" t="b">
        <v>0</v>
      </c>
      <c r="F218" s="107">
        <v>4.1000000000000002E-2</v>
      </c>
      <c r="G218" s="90">
        <v>3096</v>
      </c>
      <c r="H218" s="123" t="s">
        <v>180</v>
      </c>
      <c r="I218" s="62">
        <v>1.0000000000000001E-5</v>
      </c>
      <c r="J218" s="89"/>
      <c r="K218" s="19" t="str">
        <f t="shared" si="17"/>
        <v>--</v>
      </c>
      <c r="L218" s="143" t="str">
        <f>IF(K218&gt;0,IFERROR(MATCH(K218,R_11values,-1),""),"")</f>
        <v/>
      </c>
      <c r="M218" s="19" t="str">
        <f t="shared" si="18"/>
        <v>--</v>
      </c>
      <c r="N218" s="143" t="str">
        <f xml:space="preserve"> IF(M218&gt;0, IFERROR(MATCH(M218,CO2values,-1),""),"")</f>
        <v/>
      </c>
      <c r="O218" s="106">
        <f t="shared" si="19"/>
        <v>0</v>
      </c>
      <c r="P218" s="143" t="str">
        <f xml:space="preserve"> IF(O218&gt;0, IFERROR(MATCH(O218,NVvalues,-1),""),"")</f>
        <v/>
      </c>
      <c r="Q218" s="70" t="b">
        <f t="shared" si="20"/>
        <v>1</v>
      </c>
      <c r="R218" s="136" t="str">
        <f t="shared" si="21"/>
        <v>---</v>
      </c>
      <c r="S218" s="136" t="str">
        <f t="shared" si="22"/>
        <v>---</v>
      </c>
      <c r="T218" s="65">
        <f t="shared" si="23"/>
        <v>0</v>
      </c>
    </row>
    <row r="219" spans="2:20" ht="13.5" thickBot="1">
      <c r="B219" s="73" t="s">
        <v>195</v>
      </c>
      <c r="C219" s="37"/>
      <c r="D219" s="55"/>
      <c r="E219" s="55"/>
      <c r="F219" s="71"/>
      <c r="G219" s="189" t="s">
        <v>16</v>
      </c>
      <c r="H219" s="189"/>
      <c r="I219" s="189"/>
      <c r="J219" s="190"/>
      <c r="K219" s="10"/>
      <c r="L219" s="10"/>
      <c r="M219" s="10"/>
      <c r="N219" s="10"/>
      <c r="O219" s="10"/>
      <c r="P219" s="44"/>
      <c r="Q219" s="91" t="s">
        <v>93</v>
      </c>
      <c r="R219" s="92">
        <f>IF($S222,SUM(R192:R218),"Invalid")</f>
        <v>0</v>
      </c>
      <c r="S219" s="92">
        <f>IF($S222,SUM(S192:S218),"Invalid")</f>
        <v>0</v>
      </c>
      <c r="T219" s="93">
        <f>IF($S222,SUM(T192:T218),"Invalid")</f>
        <v>0</v>
      </c>
    </row>
    <row r="220" spans="2:20" ht="13.5" thickTop="1">
      <c r="B220" s="38"/>
      <c r="C220" s="6"/>
      <c r="D220" s="137" t="s">
        <v>13</v>
      </c>
      <c r="E220" s="137"/>
      <c r="F220" s="137" t="s">
        <v>15</v>
      </c>
      <c r="G220" s="137">
        <v>1</v>
      </c>
      <c r="H220" s="137">
        <v>2</v>
      </c>
      <c r="I220" s="137">
        <v>3</v>
      </c>
      <c r="J220" s="72">
        <v>4</v>
      </c>
      <c r="K220" s="6"/>
      <c r="L220" s="6"/>
      <c r="M220" s="6"/>
      <c r="N220" s="6"/>
      <c r="O220" s="6"/>
      <c r="P220" s="44"/>
      <c r="Q220" s="191" t="s">
        <v>16</v>
      </c>
      <c r="R220" s="193" t="str">
        <f>IFERROR(IF(0=R219,"",MATCH(R219,R_11values,-1)),"Invalid")</f>
        <v/>
      </c>
      <c r="S220" s="193" t="str">
        <f>IFERROR(IF(0=S219,"",MATCH(S219,CO2values,-1)),"Invalid")</f>
        <v/>
      </c>
      <c r="T220" s="195" t="str">
        <f>IFERROR(IF(0=T219,"",MATCH(T219,NVvalues,-1)),"Invalid")</f>
        <v/>
      </c>
    </row>
    <row r="221" spans="2:20" ht="13.5" thickBot="1">
      <c r="B221" s="38"/>
      <c r="C221" s="6"/>
      <c r="D221" s="152" t="str">
        <f>C185</f>
        <v>Number/NameS3</v>
      </c>
      <c r="E221" s="152"/>
      <c r="F221" s="152" t="s">
        <v>112</v>
      </c>
      <c r="G221" s="136" t="str">
        <f>IF($S222,IF(R220=G220,N185,""),"Invalid")</f>
        <v/>
      </c>
      <c r="H221" s="136" t="str">
        <f>IF($S222,IF(R220=H220,N185,""),"Invalid")</f>
        <v/>
      </c>
      <c r="I221" s="136" t="str">
        <f>IF($S222,IF(R220=I220,N185,""),"Invalid")</f>
        <v/>
      </c>
      <c r="J221" s="65" t="str">
        <f>IF($S222,IF(R220=J220,N185,""),"Invalid")</f>
        <v/>
      </c>
      <c r="K221" s="44"/>
      <c r="L221" s="44"/>
      <c r="M221" s="44"/>
      <c r="N221" s="44"/>
      <c r="O221" s="44"/>
      <c r="Q221" s="192"/>
      <c r="R221" s="194"/>
      <c r="S221" s="194"/>
      <c r="T221" s="196"/>
    </row>
    <row r="222" spans="2:20">
      <c r="B222" s="38"/>
      <c r="C222" s="6"/>
      <c r="D222" s="6"/>
      <c r="E222" s="6"/>
      <c r="F222" s="152" t="s">
        <v>113</v>
      </c>
      <c r="G222" s="136" t="str">
        <f>IF($S222,IF(S220=G220,N185,""),"Invalid")</f>
        <v/>
      </c>
      <c r="H222" s="136" t="str">
        <f>IF($S222,IF(S220=H220,N185,""),"Invalid")</f>
        <v/>
      </c>
      <c r="I222" s="136" t="str">
        <f>IF($S222,IF(S220=I220,N185,""),"Invalid")</f>
        <v/>
      </c>
      <c r="J222" s="65" t="str">
        <f>IF($S222,IF(S220=J220,N185,""),"Invalid")</f>
        <v/>
      </c>
      <c r="K222" s="44"/>
      <c r="L222" s="44"/>
      <c r="M222" s="44"/>
      <c r="N222" s="44"/>
      <c r="O222" s="44"/>
      <c r="P222" s="44"/>
      <c r="Q222" s="44"/>
      <c r="R222" s="66" t="s">
        <v>127</v>
      </c>
      <c r="S222" t="b">
        <f>AND(Q191:Q218)</f>
        <v>1</v>
      </c>
      <c r="T222" s="44"/>
    </row>
    <row r="223" spans="2:20">
      <c r="B223" s="38"/>
      <c r="C223" s="4"/>
      <c r="D223" s="4"/>
      <c r="E223" s="4"/>
      <c r="F223" s="140" t="s">
        <v>116</v>
      </c>
      <c r="G223" s="135" t="str">
        <f>IF($S222,IF(T220=G220,N185,""),"Invalid")</f>
        <v/>
      </c>
      <c r="H223" s="135" t="str">
        <f>IF($S222,IF(T220=H220,N185,""),"Invalid")</f>
        <v/>
      </c>
      <c r="I223" s="135" t="str">
        <f>IF($S222,IF(T220=I220,N185,""),"Invalid")</f>
        <v/>
      </c>
      <c r="J223" s="94" t="str">
        <f>IF($S222,IF(T220=J220,N185,""),"Invalid")</f>
        <v/>
      </c>
    </row>
    <row r="224" spans="2:20">
      <c r="B224" s="38"/>
      <c r="C224" s="4"/>
      <c r="D224" s="4"/>
      <c r="E224" s="4"/>
      <c r="F224" s="140" t="s">
        <v>93</v>
      </c>
      <c r="G224" s="20">
        <f>IF($S222,SUM(G221:G223),"Invalid")</f>
        <v>0</v>
      </c>
      <c r="H224" s="20">
        <f>IF($S222,SUM(H221:H223),"Invalid")</f>
        <v>0</v>
      </c>
      <c r="I224" s="20">
        <f>IF($S222,SUM(I221:I223),"Invalid")</f>
        <v>0</v>
      </c>
      <c r="J224" s="58">
        <f>IF($S222,SUM(J221:J223),"Invalid")</f>
        <v>0</v>
      </c>
    </row>
    <row r="225" spans="1:15">
      <c r="B225" s="38"/>
      <c r="C225" s="4"/>
      <c r="D225" s="4"/>
      <c r="E225" s="4"/>
      <c r="F225" s="140" t="s">
        <v>14</v>
      </c>
      <c r="G225" s="144" t="str">
        <f>IFERROR(IF(G224&gt;0,INDEX(LGletters,MATCH((G224),LGvalues,-1)),""),"Invalid")</f>
        <v/>
      </c>
      <c r="H225" s="144" t="str">
        <f>IFERROR(IF(H224&gt;0,INDEX(LGletters,MATCH((H224),LGvalues,-1)),""),"Invalid")</f>
        <v/>
      </c>
      <c r="I225" s="144" t="str">
        <f>IFERROR(IF(I224&gt;0,INDEX(LGletters,MATCH((I224),LGvalues,-1)),""),"Invalid")</f>
        <v/>
      </c>
      <c r="J225" s="56" t="str">
        <f>IFERROR(IF(J224&gt;0,INDEX(LGletters,MATCH((J224),LGvalues,-1)),""),"Invalid")</f>
        <v/>
      </c>
    </row>
    <row r="226" spans="1:15">
      <c r="B226" s="38"/>
      <c r="C226" s="4"/>
      <c r="D226" s="4"/>
      <c r="E226" s="4"/>
      <c r="F226" s="140" t="s">
        <v>23</v>
      </c>
      <c r="G226" s="135" t="str">
        <f>IFERROR(IF(G225="","",INDEX(Rindices, G220,FIND(UPPER(G225),"ABCDEF"))),"Invalid")</f>
        <v/>
      </c>
      <c r="H226" s="135" t="str">
        <f>IFERROR(IF(H225="","",INDEX(Rindices, H220,FIND(UPPER(H225),"ABCDEF"))),"Invalid")</f>
        <v/>
      </c>
      <c r="I226" s="135" t="str">
        <f>IFERROR(IF(I225="","",INDEX(Rindices, I220,FIND(UPPER(I225),"ABCDEF"))),"Invalid")</f>
        <v/>
      </c>
      <c r="J226" s="94" t="str">
        <f>IFERROR(IF(J225="","",INDEX(Rindices, J220,FIND(UPPER(J225),"ABCDEF"))),"Invalid")</f>
        <v/>
      </c>
    </row>
    <row r="227" spans="1:15" ht="13.5" thickBot="1">
      <c r="B227" s="40"/>
      <c r="C227" s="32"/>
      <c r="D227" s="32"/>
      <c r="E227" s="32"/>
      <c r="F227" s="41" t="s">
        <v>12</v>
      </c>
      <c r="G227" s="59" t="str">
        <f>IF($S222,IFERROR(CHOOSE(G226,"Very Low","Low","Medium","High","Very High"),""),"Invalid")</f>
        <v/>
      </c>
      <c r="H227" s="59" t="str">
        <f>IF($S222,IFERROR(CHOOSE(H226,"Very Low","Low","Medium","High","Very High"),""),"Invalid")</f>
        <v/>
      </c>
      <c r="I227" s="59" t="str">
        <f>IF($S222,IFERROR(CHOOSE(I226,"Very Low","Low","Medium","High","Very High"),""),"Invalid")</f>
        <v/>
      </c>
      <c r="J227" s="60" t="str">
        <f>IF($S222,IFERROR(CHOOSE(J226,"Very Low","Low","Medium","High","Very High"),""),"Invalid")</f>
        <v/>
      </c>
    </row>
    <row r="228" spans="1:15">
      <c r="A228" s="4"/>
      <c r="B228" s="4"/>
      <c r="C228" s="4"/>
      <c r="D228" s="4"/>
      <c r="E228" s="4"/>
      <c r="F228" s="140"/>
      <c r="G228" s="143"/>
      <c r="H228" s="143"/>
      <c r="I228" s="143"/>
      <c r="J228" s="143"/>
    </row>
    <row r="229" spans="1:15" ht="37.5" customHeight="1" thickBot="1">
      <c r="A229" s="4"/>
      <c r="B229" s="197" t="s">
        <v>202</v>
      </c>
      <c r="C229" s="197"/>
      <c r="D229" s="197"/>
      <c r="E229" s="197"/>
      <c r="F229" s="197"/>
      <c r="G229" s="197"/>
      <c r="H229" s="197"/>
      <c r="I229" s="197"/>
      <c r="J229" s="197"/>
      <c r="K229" s="197"/>
      <c r="L229" s="197"/>
      <c r="M229" s="197"/>
      <c r="N229" s="197"/>
      <c r="O229" s="197"/>
    </row>
    <row r="230" spans="1:15">
      <c r="B230" s="73" t="s">
        <v>196</v>
      </c>
      <c r="C230" s="37"/>
      <c r="D230" s="149" t="s">
        <v>197</v>
      </c>
      <c r="E230" s="150" t="str">
        <f>C185</f>
        <v>Number/NameS3</v>
      </c>
      <c r="F230" s="71"/>
      <c r="G230" s="189" t="s">
        <v>16</v>
      </c>
      <c r="H230" s="189"/>
      <c r="I230" s="189"/>
      <c r="J230" s="190"/>
    </row>
    <row r="231" spans="1:15">
      <c r="B231" s="38"/>
      <c r="C231" s="137" t="s">
        <v>15</v>
      </c>
      <c r="D231" s="4"/>
      <c r="E231" s="137"/>
      <c r="F231" s="4"/>
      <c r="G231" s="137">
        <v>1</v>
      </c>
      <c r="H231" s="137">
        <v>2</v>
      </c>
      <c r="I231" s="137">
        <v>3</v>
      </c>
      <c r="J231" s="72">
        <v>4</v>
      </c>
    </row>
    <row r="232" spans="1:15">
      <c r="B232" s="38"/>
      <c r="C232" s="199" t="s">
        <v>205</v>
      </c>
      <c r="D232" s="198"/>
      <c r="E232" s="198"/>
      <c r="F232" s="198"/>
      <c r="G232" s="11"/>
      <c r="H232" s="11"/>
      <c r="I232" s="11">
        <v>1.4999999999999999E-2</v>
      </c>
      <c r="J232" s="154"/>
    </row>
    <row r="233" spans="1:15">
      <c r="B233" s="38"/>
      <c r="C233" s="199"/>
      <c r="D233" s="198"/>
      <c r="E233" s="198"/>
      <c r="F233" s="198"/>
      <c r="G233" s="11"/>
      <c r="H233" s="11"/>
      <c r="I233" s="11"/>
      <c r="J233" s="154"/>
    </row>
    <row r="234" spans="1:15">
      <c r="B234" s="38"/>
      <c r="C234" s="198"/>
      <c r="D234" s="198"/>
      <c r="E234" s="198"/>
      <c r="F234" s="198"/>
      <c r="G234" s="11"/>
      <c r="H234" s="11"/>
      <c r="I234" s="11"/>
      <c r="J234" s="154"/>
    </row>
    <row r="235" spans="1:15">
      <c r="B235" s="38"/>
      <c r="C235" s="198"/>
      <c r="D235" s="198"/>
      <c r="E235" s="198"/>
      <c r="F235" s="198"/>
      <c r="G235" s="11"/>
      <c r="H235" s="11"/>
      <c r="I235" s="11"/>
      <c r="J235" s="154"/>
    </row>
    <row r="236" spans="1:15">
      <c r="B236" s="38"/>
      <c r="C236" s="198"/>
      <c r="D236" s="198"/>
      <c r="E236" s="198"/>
      <c r="F236" s="198"/>
      <c r="G236" s="11"/>
      <c r="H236" s="11"/>
      <c r="I236" s="11"/>
      <c r="J236" s="154"/>
    </row>
    <row r="237" spans="1:15">
      <c r="B237" s="38"/>
      <c r="C237" s="198"/>
      <c r="D237" s="198"/>
      <c r="E237" s="198"/>
      <c r="F237" s="198"/>
      <c r="G237" s="11"/>
      <c r="H237" s="11"/>
      <c r="I237" s="11"/>
      <c r="J237" s="154"/>
    </row>
    <row r="238" spans="1:15">
      <c r="B238" s="38"/>
      <c r="C238" s="198"/>
      <c r="D238" s="198"/>
      <c r="E238" s="198"/>
      <c r="F238" s="198"/>
      <c r="G238" s="11"/>
      <c r="H238" s="11"/>
      <c r="I238" s="11"/>
      <c r="J238" s="154"/>
    </row>
    <row r="239" spans="1:15">
      <c r="B239" s="38"/>
      <c r="C239" s="198"/>
      <c r="D239" s="198"/>
      <c r="E239" s="198"/>
      <c r="F239" s="198"/>
      <c r="G239" s="11"/>
      <c r="H239" s="11"/>
      <c r="I239" s="11"/>
      <c r="J239" s="154"/>
    </row>
    <row r="240" spans="1:15">
      <c r="B240" s="38"/>
      <c r="C240" s="198"/>
      <c r="D240" s="198"/>
      <c r="E240" s="198"/>
      <c r="F240" s="198"/>
      <c r="G240" s="11"/>
      <c r="H240" s="11"/>
      <c r="I240" s="11"/>
      <c r="J240" s="154"/>
    </row>
    <row r="241" spans="2:10">
      <c r="B241" s="38"/>
      <c r="C241" s="198"/>
      <c r="D241" s="198"/>
      <c r="E241" s="198"/>
      <c r="F241" s="198"/>
      <c r="G241" s="11"/>
      <c r="H241" s="11"/>
      <c r="I241" s="11"/>
      <c r="J241" s="154"/>
    </row>
    <row r="242" spans="2:10">
      <c r="B242" s="38"/>
      <c r="C242" s="198"/>
      <c r="D242" s="198"/>
      <c r="E242" s="198"/>
      <c r="F242" s="198"/>
      <c r="G242" s="11"/>
      <c r="H242" s="11"/>
      <c r="I242" s="11"/>
      <c r="J242" s="154"/>
    </row>
    <row r="243" spans="2:10">
      <c r="B243" s="38"/>
      <c r="C243" s="198"/>
      <c r="D243" s="198"/>
      <c r="E243" s="198"/>
      <c r="F243" s="198"/>
      <c r="G243" s="20"/>
      <c r="H243" s="20"/>
      <c r="I243" s="20"/>
      <c r="J243" s="58"/>
    </row>
    <row r="244" spans="2:10" ht="13.5" thickBot="1">
      <c r="B244" s="38"/>
      <c r="C244" s="4"/>
      <c r="D244" s="4"/>
      <c r="E244" s="4"/>
      <c r="F244" s="140" t="s">
        <v>93</v>
      </c>
      <c r="G244" s="98">
        <f>SUM(G232:G243)</f>
        <v>0</v>
      </c>
      <c r="H244" s="98">
        <f>SUM(H232:H243)</f>
        <v>0</v>
      </c>
      <c r="I244" s="98">
        <f>SUM(I232:I243)</f>
        <v>1.4999999999999999E-2</v>
      </c>
      <c r="J244" s="99">
        <f>SUM(J232:J243)</f>
        <v>0</v>
      </c>
    </row>
    <row r="245" spans="2:10" ht="13.5" thickTop="1">
      <c r="B245" s="38"/>
      <c r="C245" s="4"/>
      <c r="D245" s="4"/>
      <c r="E245" s="4"/>
      <c r="F245" s="140" t="s">
        <v>14</v>
      </c>
      <c r="G245" s="144" t="str">
        <f>IFERROR(IF(G244&gt;0,INDEX(LGletters,MATCH((G244),LGvalues,-1)),""),"Invalid")</f>
        <v/>
      </c>
      <c r="H245" s="144" t="str">
        <f>IFERROR(IF(H244&gt;0,INDEX(LGletters,MATCH((H244),LGvalues,-1)),""),"Invalid")</f>
        <v/>
      </c>
      <c r="I245" s="144" t="str">
        <f>IFERROR(IF(I244&gt;0,INDEX(LGletters,MATCH((I244),LGvalues,-1)),""),"Invalid")</f>
        <v>E</v>
      </c>
      <c r="J245" s="56" t="str">
        <f>IFERROR(IF(J244&gt;0,INDEX(LGletters,MATCH((J244),LGvalues,-1)),""),"Invalid")</f>
        <v/>
      </c>
    </row>
    <row r="246" spans="2:10">
      <c r="B246" s="38"/>
      <c r="C246" s="4"/>
      <c r="D246" s="4"/>
      <c r="E246" s="4"/>
      <c r="F246" s="140" t="s">
        <v>23</v>
      </c>
      <c r="G246" s="135" t="str">
        <f>IF(G245="","",INDEX(Rindices, G231,FIND(UPPER(G245),"ABCDEF")))</f>
        <v/>
      </c>
      <c r="H246" s="135" t="str">
        <f>IF(H245="","",INDEX(Rindices, H231,FIND(UPPER(H245),"ABCDEF")))</f>
        <v/>
      </c>
      <c r="I246" s="135">
        <f>IF(I245="","",INDEX(Rindices, I231,FIND(UPPER(I245),"ABCDEF")))</f>
        <v>1</v>
      </c>
      <c r="J246" s="94" t="str">
        <f>IF(J245="","",INDEX(Rindices, J231,FIND(UPPER(J245),"ABCDEF")))</f>
        <v/>
      </c>
    </row>
    <row r="247" spans="2:10" ht="13.5" thickBot="1">
      <c r="B247" s="40"/>
      <c r="C247" s="32"/>
      <c r="D247" s="32"/>
      <c r="E247" s="32"/>
      <c r="F247" s="41" t="s">
        <v>12</v>
      </c>
      <c r="G247" s="148" t="str">
        <f>IFERROR(CHOOSE(G246,"Very Low","Low","Medium","High","Very High"),"")</f>
        <v/>
      </c>
      <c r="H247" s="148" t="str">
        <f>IFERROR(CHOOSE(H246,"Very Low","Low","Medium","High","Very High"),"")</f>
        <v/>
      </c>
      <c r="I247" s="148" t="str">
        <f>IFERROR(CHOOSE(I246,"Very Low","Low","Medium","High","Very High"),"")</f>
        <v>Very Low</v>
      </c>
      <c r="J247" s="151" t="str">
        <f>IFERROR(CHOOSE(J246,"Very Low","Low","Medium","High","Very High"),"")</f>
        <v/>
      </c>
    </row>
    <row r="248" spans="2:10" ht="13.5" thickBot="1">
      <c r="B248" s="4"/>
      <c r="C248" s="4"/>
      <c r="D248" s="4"/>
      <c r="E248" s="4"/>
      <c r="F248" s="140"/>
      <c r="G248" s="143"/>
      <c r="H248" s="143"/>
      <c r="I248" s="143"/>
      <c r="J248" s="143"/>
    </row>
    <row r="249" spans="2:10">
      <c r="B249" s="73" t="s">
        <v>198</v>
      </c>
      <c r="C249" s="37"/>
      <c r="D249" s="149" t="s">
        <v>197</v>
      </c>
      <c r="E249" s="150" t="str">
        <f>C185</f>
        <v>Number/NameS3</v>
      </c>
      <c r="F249" s="71"/>
      <c r="G249" s="189" t="s">
        <v>16</v>
      </c>
      <c r="H249" s="189"/>
      <c r="I249" s="189"/>
      <c r="J249" s="190"/>
    </row>
    <row r="250" spans="2:10">
      <c r="B250" s="38"/>
      <c r="C250" s="137" t="s">
        <v>15</v>
      </c>
      <c r="D250" s="4"/>
      <c r="E250" s="137"/>
      <c r="F250" s="4"/>
      <c r="G250" s="137">
        <v>1</v>
      </c>
      <c r="H250" s="137">
        <v>2</v>
      </c>
      <c r="I250" s="137">
        <v>3</v>
      </c>
      <c r="J250" s="72">
        <v>4</v>
      </c>
    </row>
    <row r="251" spans="2:10">
      <c r="B251" s="38"/>
      <c r="C251" s="199"/>
      <c r="D251" s="199"/>
      <c r="E251" s="199"/>
      <c r="F251" s="199"/>
      <c r="G251" s="137"/>
      <c r="H251" s="137"/>
      <c r="I251" s="137"/>
      <c r="J251" s="72"/>
    </row>
    <row r="252" spans="2:10">
      <c r="B252" s="38"/>
      <c r="C252" s="199"/>
      <c r="D252" s="199"/>
      <c r="E252" s="199"/>
      <c r="F252" s="199"/>
      <c r="G252" s="137"/>
      <c r="H252" s="137"/>
      <c r="I252" s="137"/>
      <c r="J252" s="72"/>
    </row>
    <row r="253" spans="2:10">
      <c r="B253" s="38"/>
      <c r="C253" s="199"/>
      <c r="D253" s="199"/>
      <c r="E253" s="199"/>
      <c r="F253" s="199"/>
      <c r="G253" s="137"/>
      <c r="H253" s="137"/>
      <c r="I253" s="137"/>
      <c r="J253" s="72"/>
    </row>
    <row r="254" spans="2:10">
      <c r="B254" s="38"/>
      <c r="C254" s="199"/>
      <c r="D254" s="199"/>
      <c r="E254" s="199"/>
      <c r="F254" s="199"/>
      <c r="G254" s="137"/>
      <c r="H254" s="137"/>
      <c r="I254" s="137"/>
      <c r="J254" s="72"/>
    </row>
    <row r="255" spans="2:10">
      <c r="B255" s="38"/>
      <c r="C255" s="199"/>
      <c r="D255" s="199"/>
      <c r="E255" s="199"/>
      <c r="F255" s="199"/>
      <c r="G255" s="137"/>
      <c r="H255" s="137"/>
      <c r="I255" s="137"/>
      <c r="J255" s="72"/>
    </row>
    <row r="256" spans="2:10">
      <c r="B256" s="38"/>
      <c r="C256" s="199"/>
      <c r="D256" s="199"/>
      <c r="E256" s="199"/>
      <c r="F256" s="199"/>
      <c r="G256" s="137"/>
      <c r="H256" s="137"/>
      <c r="I256" s="137"/>
      <c r="J256" s="72"/>
    </row>
    <row r="257" spans="1:20">
      <c r="B257" s="38"/>
      <c r="C257" s="199"/>
      <c r="D257" s="199"/>
      <c r="E257" s="199"/>
      <c r="F257" s="199"/>
      <c r="G257" s="137"/>
      <c r="H257" s="137"/>
      <c r="I257" s="137"/>
      <c r="J257" s="72"/>
    </row>
    <row r="258" spans="1:20">
      <c r="B258" s="38"/>
      <c r="C258" s="199"/>
      <c r="D258" s="199"/>
      <c r="E258" s="199"/>
      <c r="F258" s="199"/>
      <c r="G258" s="137"/>
      <c r="H258" s="137"/>
      <c r="I258" s="137"/>
      <c r="J258" s="72"/>
    </row>
    <row r="259" spans="1:20">
      <c r="B259" s="38"/>
      <c r="C259" s="199"/>
      <c r="D259" s="199"/>
      <c r="E259" s="199"/>
      <c r="F259" s="199"/>
      <c r="G259" s="137"/>
      <c r="H259" s="137"/>
      <c r="I259" s="137"/>
      <c r="J259" s="72"/>
    </row>
    <row r="260" spans="1:20">
      <c r="B260" s="38"/>
      <c r="C260" s="199"/>
      <c r="D260" s="199"/>
      <c r="E260" s="199"/>
      <c r="F260" s="199"/>
      <c r="G260" s="136"/>
      <c r="H260" s="136"/>
      <c r="I260" s="136"/>
      <c r="J260" s="65"/>
    </row>
    <row r="261" spans="1:20">
      <c r="B261" s="38"/>
      <c r="C261" s="199"/>
      <c r="D261" s="199"/>
      <c r="E261" s="199"/>
      <c r="F261" s="199"/>
      <c r="G261" s="136"/>
      <c r="H261" s="136"/>
      <c r="I261" s="136"/>
      <c r="J261" s="65"/>
    </row>
    <row r="262" spans="1:20">
      <c r="B262" s="38"/>
      <c r="C262" s="199"/>
      <c r="D262" s="199"/>
      <c r="E262" s="199"/>
      <c r="F262" s="199"/>
      <c r="G262" s="135"/>
      <c r="H262" s="135"/>
      <c r="I262" s="135"/>
      <c r="J262" s="94"/>
    </row>
    <row r="263" spans="1:20" ht="13.5" thickBot="1">
      <c r="B263" s="38"/>
      <c r="C263" s="4"/>
      <c r="D263" s="4"/>
      <c r="E263" s="4"/>
      <c r="F263" s="140" t="s">
        <v>93</v>
      </c>
      <c r="G263" s="98">
        <f>SUM(G251:G262)</f>
        <v>0</v>
      </c>
      <c r="H263" s="98">
        <f>SUM(H251:H262)</f>
        <v>0</v>
      </c>
      <c r="I263" s="98">
        <f>SUM(I251:I262)</f>
        <v>0</v>
      </c>
      <c r="J263" s="99">
        <f>SUM(J251:J262)</f>
        <v>0</v>
      </c>
    </row>
    <row r="264" spans="1:20" ht="13.5" thickTop="1">
      <c r="B264" s="38"/>
      <c r="C264" s="4"/>
      <c r="D264" s="4"/>
      <c r="E264" s="4"/>
      <c r="F264" s="140" t="s">
        <v>14</v>
      </c>
      <c r="G264" s="144" t="str">
        <f>IFERROR(IF(G263&gt;0,INDEX(LGletters,MATCH((G263),LGvalues,-1)),""),"Invalid")</f>
        <v/>
      </c>
      <c r="H264" s="144" t="str">
        <f>IFERROR(IF(H263&gt;0,INDEX(LGletters,MATCH((H263),LGvalues,-1)),""),"Invalid")</f>
        <v/>
      </c>
      <c r="I264" s="144" t="str">
        <f>IFERROR(IF(I263&gt;0,INDEX(LGletters,MATCH((I263),LGvalues,-1)),""),"Invalid")</f>
        <v/>
      </c>
      <c r="J264" s="56" t="str">
        <f>IFERROR(IF(J263&gt;0,INDEX(LGletters,MATCH((J263),LGvalues,-1)),""),"Invalid")</f>
        <v/>
      </c>
    </row>
    <row r="265" spans="1:20">
      <c r="B265" s="38"/>
      <c r="C265" s="4"/>
      <c r="D265" s="4"/>
      <c r="E265" s="4"/>
      <c r="F265" s="140" t="s">
        <v>23</v>
      </c>
      <c r="G265" s="135" t="str">
        <f>IF(G264="","",INDEX(Rindices, G250,FIND(UPPER(G264),"ABCDEF")))</f>
        <v/>
      </c>
      <c r="H265" s="135" t="str">
        <f>IF(H264="","",INDEX(Rindices, H250,FIND(UPPER(H264),"ABCDEF")))</f>
        <v/>
      </c>
      <c r="I265" s="135" t="str">
        <f>IF(I264="","",INDEX(Rindices, I250,FIND(UPPER(I264),"ABCDEF")))</f>
        <v/>
      </c>
      <c r="J265" s="94" t="str">
        <f>IF(J264="","",INDEX(Rindices, J250,FIND(UPPER(J264),"ABCDEF")))</f>
        <v/>
      </c>
    </row>
    <row r="266" spans="1:20" ht="13.5" thickBot="1">
      <c r="B266" s="40"/>
      <c r="C266" s="32"/>
      <c r="D266" s="32"/>
      <c r="E266" s="32"/>
      <c r="F266" s="41" t="s">
        <v>12</v>
      </c>
      <c r="G266" s="148" t="str">
        <f>IFERROR(CHOOSE(G265,"Very Low","Low","Medium","High","Very High"),"")</f>
        <v/>
      </c>
      <c r="H266" s="148" t="str">
        <f>IFERROR(CHOOSE(H265,"Very Low","Low","Medium","High","Very High"),"")</f>
        <v/>
      </c>
      <c r="I266" s="148" t="str">
        <f>IFERROR(CHOOSE(I265,"Very Low","Low","Medium","High","Very High"),"")</f>
        <v/>
      </c>
      <c r="J266" s="151" t="str">
        <f>IFERROR(CHOOSE(J265,"Very Low","Low","Medium","High","Very High"),"")</f>
        <v/>
      </c>
    </row>
    <row r="267" spans="1:20">
      <c r="B267" s="4"/>
      <c r="C267" s="4"/>
      <c r="D267" s="4"/>
      <c r="E267" s="4"/>
      <c r="F267" s="140"/>
      <c r="G267" s="143"/>
      <c r="H267" s="143"/>
      <c r="I267" s="143"/>
      <c r="J267" s="143"/>
    </row>
    <row r="268" spans="1:20">
      <c r="B268" s="4"/>
      <c r="C268" s="4"/>
      <c r="D268" s="4"/>
      <c r="E268" s="4"/>
      <c r="F268" s="140"/>
      <c r="G268" s="143"/>
      <c r="H268" s="143"/>
      <c r="I268" s="143"/>
      <c r="J268" s="143"/>
    </row>
    <row r="269" spans="1:20">
      <c r="A269" s="21"/>
      <c r="B269" s="50"/>
      <c r="C269" s="49"/>
      <c r="D269" s="49"/>
      <c r="E269" s="49"/>
      <c r="F269" s="49"/>
      <c r="G269" s="51"/>
      <c r="H269" s="51"/>
      <c r="I269" s="52"/>
      <c r="J269" s="53"/>
      <c r="K269" s="52"/>
      <c r="L269" s="52"/>
      <c r="M269" s="52"/>
      <c r="N269" s="51"/>
      <c r="O269" s="51"/>
      <c r="P269" s="51"/>
      <c r="Q269" s="54"/>
      <c r="R269" s="54"/>
      <c r="S269" s="54"/>
      <c r="T269" s="54"/>
    </row>
    <row r="270" spans="1:20">
      <c r="B270" s="66" t="s">
        <v>87</v>
      </c>
      <c r="C270" s="76" t="s">
        <v>144</v>
      </c>
      <c r="D270" s="62"/>
      <c r="E270" s="62"/>
      <c r="F270" s="44"/>
      <c r="K270" s="44"/>
      <c r="M270" s="66" t="s">
        <v>88</v>
      </c>
      <c r="N270" s="64">
        <v>0.06</v>
      </c>
      <c r="O270" s="67" t="s">
        <v>114</v>
      </c>
      <c r="P270" s="44"/>
    </row>
    <row r="271" spans="1:20">
      <c r="B271" s="66"/>
      <c r="C271" s="77" t="s">
        <v>27</v>
      </c>
      <c r="D271" s="77"/>
      <c r="E271" s="77"/>
      <c r="F271" s="77"/>
      <c r="G271" s="77"/>
      <c r="H271" s="77"/>
      <c r="I271" s="78"/>
      <c r="J271" s="79"/>
      <c r="K271" s="80"/>
      <c r="L271" s="77"/>
      <c r="M271" s="77"/>
      <c r="N271" s="77"/>
      <c r="O271" s="77"/>
      <c r="P271" s="77"/>
      <c r="Q271" s="136"/>
      <c r="R271" s="136"/>
      <c r="S271" s="136"/>
      <c r="T271" s="136"/>
    </row>
    <row r="272" spans="1:20">
      <c r="B272" s="66"/>
      <c r="C272" s="77" t="s">
        <v>135</v>
      </c>
      <c r="D272" s="77"/>
      <c r="E272" s="77"/>
      <c r="F272" s="77"/>
      <c r="G272" s="77"/>
      <c r="H272" s="77"/>
      <c r="I272" s="78"/>
      <c r="J272" s="79"/>
      <c r="K272" s="80"/>
      <c r="L272" s="77"/>
      <c r="M272" s="77"/>
      <c r="N272" s="77"/>
      <c r="O272" s="77"/>
      <c r="P272" s="77"/>
      <c r="Q272" s="136"/>
      <c r="R272" s="136"/>
      <c r="S272" s="136"/>
      <c r="T272" s="136"/>
    </row>
    <row r="273" spans="2:24">
      <c r="B273" s="66"/>
      <c r="C273" s="77" t="s">
        <v>136</v>
      </c>
      <c r="D273" s="77"/>
      <c r="E273" s="77"/>
      <c r="F273" s="77"/>
      <c r="G273" s="77"/>
      <c r="H273" s="77"/>
      <c r="I273" s="78"/>
      <c r="J273" s="79"/>
      <c r="K273" s="80"/>
      <c r="L273" s="77"/>
      <c r="M273" s="77"/>
      <c r="N273" s="77"/>
      <c r="O273" s="77"/>
      <c r="P273" s="77"/>
      <c r="Q273" s="136"/>
      <c r="R273" s="136"/>
      <c r="S273" s="136"/>
      <c r="T273" s="136"/>
    </row>
    <row r="274" spans="2:24" ht="13.5" thickBot="1">
      <c r="B274" s="66"/>
      <c r="C274" s="77" t="s">
        <v>137</v>
      </c>
      <c r="D274" s="77"/>
      <c r="E274" s="77"/>
      <c r="F274" s="77"/>
      <c r="G274" s="77"/>
      <c r="H274" s="77"/>
      <c r="I274" s="78"/>
      <c r="J274" s="79"/>
      <c r="K274" s="80"/>
      <c r="L274" s="77"/>
      <c r="M274" s="77"/>
      <c r="N274" s="77"/>
      <c r="O274" s="77"/>
      <c r="P274" s="77"/>
      <c r="Q274" s="136"/>
      <c r="R274" s="136"/>
      <c r="S274" s="136"/>
      <c r="T274" s="136"/>
    </row>
    <row r="275" spans="2:24">
      <c r="B275" s="66"/>
      <c r="C275" s="44"/>
      <c r="D275" s="44"/>
      <c r="E275" s="44"/>
      <c r="F275" s="44"/>
      <c r="G275" s="44"/>
      <c r="H275" s="181" t="s">
        <v>139</v>
      </c>
      <c r="I275" s="181"/>
      <c r="J275" s="120"/>
      <c r="K275" s="67"/>
      <c r="L275" s="44"/>
      <c r="M275" s="44"/>
      <c r="N275" s="44"/>
      <c r="O275" s="44"/>
      <c r="P275" s="44"/>
      <c r="Q275" s="182" t="s">
        <v>89</v>
      </c>
      <c r="R275" s="183"/>
      <c r="S275" s="183"/>
      <c r="T275" s="184"/>
    </row>
    <row r="276" spans="2:24" ht="38.25">
      <c r="B276" s="68" t="s">
        <v>92</v>
      </c>
      <c r="C276" s="69" t="s">
        <v>34</v>
      </c>
      <c r="D276" s="141" t="s">
        <v>50</v>
      </c>
      <c r="E276" s="141" t="s">
        <v>153</v>
      </c>
      <c r="F276" s="141" t="s">
        <v>49</v>
      </c>
      <c r="G276" s="141" t="s">
        <v>48</v>
      </c>
      <c r="H276" s="121" t="s">
        <v>182</v>
      </c>
      <c r="I276" s="141" t="s">
        <v>181</v>
      </c>
      <c r="J276" s="141" t="s">
        <v>73</v>
      </c>
      <c r="K276" s="141" t="s">
        <v>74</v>
      </c>
      <c r="L276" s="141" t="s">
        <v>80</v>
      </c>
      <c r="M276" s="141" t="s">
        <v>75</v>
      </c>
      <c r="N276" s="141" t="s">
        <v>79</v>
      </c>
      <c r="O276" s="141" t="s">
        <v>52</v>
      </c>
      <c r="P276" s="141" t="s">
        <v>81</v>
      </c>
      <c r="Q276" s="105" t="s">
        <v>157</v>
      </c>
      <c r="R276" s="141" t="s">
        <v>74</v>
      </c>
      <c r="S276" s="141" t="s">
        <v>75</v>
      </c>
      <c r="T276" s="46" t="s">
        <v>52</v>
      </c>
    </row>
    <row r="277" spans="2:24" ht="20.100000000000001" customHeight="1">
      <c r="B277" s="85" t="s">
        <v>122</v>
      </c>
      <c r="C277" s="81"/>
      <c r="D277" s="82"/>
      <c r="E277" s="104" t="b">
        <v>1</v>
      </c>
      <c r="F277" s="107">
        <v>4.1000000000000002E-2</v>
      </c>
      <c r="G277" s="84">
        <v>3096</v>
      </c>
      <c r="H277" s="123" t="s">
        <v>180</v>
      </c>
      <c r="I277" s="62"/>
      <c r="J277" s="63"/>
      <c r="K277" s="19" t="str">
        <f t="shared" ref="K277:K303" si="24">IF($F277*J277&gt;0,$F277*J277,"--")</f>
        <v>--</v>
      </c>
      <c r="L277" s="143" t="str">
        <f>IF(K277&gt;0,IFERROR(MATCH(K277,R_11values,-1),""),"")</f>
        <v/>
      </c>
      <c r="M277" s="153">
        <f>IF(ISNUMBER($G277),$G277*J277/1000,"")</f>
        <v>0</v>
      </c>
      <c r="N277" s="143" t="str">
        <f xml:space="preserve"> IF(M277&gt;0, IFERROR(MATCH(M277,CO2values,-1),""),"")</f>
        <v/>
      </c>
      <c r="O277" s="106" t="str">
        <f t="shared" ref="O277:O303" si="25">IFERROR(((1000*J277)/(IF(ISNUMBER(I277),I277,CHOOSE(MATCH(H277,ATgroups,0),Acute1,Acute2,Acute3, Chronic1,Chronic2,Chronic3,Chronic4,Empty,"","")))),"--")</f>
        <v>--</v>
      </c>
      <c r="P277" s="143" t="str">
        <f xml:space="preserve"> IF(O277&gt;0, IFERROR(MATCH(O277,NVvalues,-1),""),"")</f>
        <v/>
      </c>
      <c r="Q277" s="70" t="b">
        <f t="shared" ref="Q277:Q303" si="26">OR(J277=0,NOT(E277),I277=0,AND(F277=0,G277=0))</f>
        <v>1</v>
      </c>
      <c r="R277" s="136" t="str">
        <f t="shared" ref="R277:R303" si="27">IF(Q277,IF(OR(L277&lt;P277,N277&lt;P277),K277,"---"),"Consider ")</f>
        <v>---</v>
      </c>
      <c r="S277" s="136" t="str">
        <f t="shared" ref="S277:S303" si="28">IF(Q277,IF(OR(L277&lt;P277,N277&lt;P277),M277,"---")," by ")</f>
        <v>---</v>
      </c>
      <c r="T277" s="65" t="str">
        <f t="shared" ref="T277:T303" si="29">IF(Q277,IF(AND(L277&gt;=P277,N277&gt;=P277),O277,"---"),"constituent ")</f>
        <v>--</v>
      </c>
      <c r="V277" s="36" t="s">
        <v>185</v>
      </c>
      <c r="W277" s="77"/>
    </row>
    <row r="278" spans="2:24" ht="20.100000000000001" customHeight="1">
      <c r="B278" s="86" t="s">
        <v>40</v>
      </c>
      <c r="C278" s="81" t="s">
        <v>39</v>
      </c>
      <c r="D278" s="87"/>
      <c r="E278" s="104" t="b">
        <v>0</v>
      </c>
      <c r="F278" s="108">
        <v>1.1000000000000001</v>
      </c>
      <c r="G278" s="88"/>
      <c r="H278" s="123" t="s">
        <v>175</v>
      </c>
      <c r="I278" s="62"/>
      <c r="J278" s="89"/>
      <c r="K278" s="19" t="str">
        <f t="shared" si="24"/>
        <v>--</v>
      </c>
      <c r="L278" s="143"/>
      <c r="M278" s="19" t="str">
        <f t="shared" ref="M278:M303" si="30">IF($G278*J278&gt;0,$G278*J278/1000,"--")</f>
        <v>--</v>
      </c>
      <c r="N278" s="143"/>
      <c r="O278" s="106">
        <f t="shared" si="25"/>
        <v>0</v>
      </c>
      <c r="P278" s="143"/>
      <c r="Q278" s="70" t="b">
        <f t="shared" si="26"/>
        <v>1</v>
      </c>
      <c r="R278" s="136" t="str">
        <f t="shared" si="27"/>
        <v>---</v>
      </c>
      <c r="S278" s="136" t="str">
        <f t="shared" si="28"/>
        <v>---</v>
      </c>
      <c r="T278" s="65">
        <f t="shared" si="29"/>
        <v>0</v>
      </c>
      <c r="W278" s="186" t="s">
        <v>186</v>
      </c>
    </row>
    <row r="279" spans="2:24" ht="20.100000000000001" customHeight="1">
      <c r="B279" s="86" t="s">
        <v>90</v>
      </c>
      <c r="C279" s="81" t="s">
        <v>43</v>
      </c>
      <c r="D279" s="87" t="s">
        <v>35</v>
      </c>
      <c r="E279" s="104" t="b">
        <v>0</v>
      </c>
      <c r="F279" s="108">
        <v>1</v>
      </c>
      <c r="G279" s="88"/>
      <c r="H279" s="123" t="s">
        <v>175</v>
      </c>
      <c r="I279" s="62"/>
      <c r="J279" s="89"/>
      <c r="K279" s="19" t="str">
        <f t="shared" si="24"/>
        <v>--</v>
      </c>
      <c r="L279" s="143"/>
      <c r="M279" s="19" t="str">
        <f t="shared" si="30"/>
        <v>--</v>
      </c>
      <c r="N279" s="143"/>
      <c r="O279" s="106">
        <f t="shared" si="25"/>
        <v>0</v>
      </c>
      <c r="P279" s="143"/>
      <c r="Q279" s="70" t="b">
        <f t="shared" si="26"/>
        <v>1</v>
      </c>
      <c r="R279" s="136" t="str">
        <f t="shared" si="27"/>
        <v>---</v>
      </c>
      <c r="S279" s="136" t="str">
        <f t="shared" si="28"/>
        <v>---</v>
      </c>
      <c r="T279" s="65">
        <f t="shared" si="29"/>
        <v>0</v>
      </c>
      <c r="V279" t="s">
        <v>184</v>
      </c>
      <c r="W279" s="186"/>
      <c r="X279" s="142" t="s">
        <v>187</v>
      </c>
    </row>
    <row r="280" spans="2:24" ht="20.100000000000001" customHeight="1">
      <c r="B280" s="86" t="s">
        <v>99</v>
      </c>
      <c r="C280" s="81" t="s">
        <v>44</v>
      </c>
      <c r="D280" s="87"/>
      <c r="E280" s="104" t="b">
        <v>0</v>
      </c>
      <c r="F280" s="108">
        <v>1</v>
      </c>
      <c r="G280" s="88"/>
      <c r="H280" s="123" t="s">
        <v>180</v>
      </c>
      <c r="I280" s="62"/>
      <c r="J280" s="89"/>
      <c r="K280" s="19" t="str">
        <f t="shared" si="24"/>
        <v>--</v>
      </c>
      <c r="L280" s="143"/>
      <c r="M280" s="19" t="str">
        <f t="shared" si="30"/>
        <v>--</v>
      </c>
      <c r="N280" s="143"/>
      <c r="O280" s="106" t="str">
        <f t="shared" si="25"/>
        <v>--</v>
      </c>
      <c r="P280" s="143"/>
      <c r="Q280" s="70" t="b">
        <f t="shared" si="26"/>
        <v>1</v>
      </c>
      <c r="R280" s="136" t="str">
        <f t="shared" si="27"/>
        <v>---</v>
      </c>
      <c r="S280" s="136" t="str">
        <f t="shared" si="28"/>
        <v>---</v>
      </c>
      <c r="T280" s="65" t="str">
        <f t="shared" si="29"/>
        <v>--</v>
      </c>
      <c r="V280" s="77"/>
      <c r="W280" s="124"/>
      <c r="X280">
        <f>W277*W280</f>
        <v>0</v>
      </c>
    </row>
    <row r="281" spans="2:24" ht="20.100000000000001" customHeight="1">
      <c r="B281" s="86" t="s">
        <v>100</v>
      </c>
      <c r="C281" s="81" t="s">
        <v>37</v>
      </c>
      <c r="D281" s="87"/>
      <c r="E281" s="104" t="b">
        <v>0</v>
      </c>
      <c r="F281" s="108">
        <v>1</v>
      </c>
      <c r="G281" s="88"/>
      <c r="H281" s="123" t="s">
        <v>180</v>
      </c>
      <c r="I281" s="62"/>
      <c r="J281" s="89"/>
      <c r="K281" s="19" t="str">
        <f t="shared" si="24"/>
        <v>--</v>
      </c>
      <c r="L281" s="143"/>
      <c r="M281" s="19" t="str">
        <f t="shared" si="30"/>
        <v>--</v>
      </c>
      <c r="N281" s="143"/>
      <c r="O281" s="106" t="str">
        <f t="shared" si="25"/>
        <v>--</v>
      </c>
      <c r="P281" s="143"/>
      <c r="Q281" s="70" t="b">
        <f t="shared" si="26"/>
        <v>1</v>
      </c>
      <c r="R281" s="136" t="str">
        <f t="shared" si="27"/>
        <v>---</v>
      </c>
      <c r="S281" s="136" t="str">
        <f t="shared" si="28"/>
        <v>---</v>
      </c>
      <c r="T281" s="65" t="str">
        <f t="shared" si="29"/>
        <v>--</v>
      </c>
      <c r="V281" s="77"/>
      <c r="W281" s="124"/>
      <c r="X281">
        <f>W277*W281</f>
        <v>0</v>
      </c>
    </row>
    <row r="282" spans="2:24" ht="20.100000000000001" customHeight="1">
      <c r="B282" s="86" t="s">
        <v>101</v>
      </c>
      <c r="C282" s="81" t="s">
        <v>36</v>
      </c>
      <c r="D282" s="87" t="s">
        <v>53</v>
      </c>
      <c r="E282" s="104" t="b">
        <v>0</v>
      </c>
      <c r="F282" s="108">
        <v>0.73</v>
      </c>
      <c r="G282" s="88"/>
      <c r="H282" s="123" t="s">
        <v>180</v>
      </c>
      <c r="I282" s="62"/>
      <c r="J282" s="89"/>
      <c r="K282" s="19" t="str">
        <f t="shared" si="24"/>
        <v>--</v>
      </c>
      <c r="L282" s="143"/>
      <c r="M282" s="19" t="str">
        <f t="shared" si="30"/>
        <v>--</v>
      </c>
      <c r="N282" s="143"/>
      <c r="O282" s="106" t="str">
        <f t="shared" si="25"/>
        <v>--</v>
      </c>
      <c r="P282" s="143"/>
      <c r="Q282" s="70" t="b">
        <f t="shared" si="26"/>
        <v>1</v>
      </c>
      <c r="R282" s="136" t="str">
        <f t="shared" si="27"/>
        <v>---</v>
      </c>
      <c r="S282" s="136" t="str">
        <f t="shared" si="28"/>
        <v>---</v>
      </c>
      <c r="T282" s="65" t="str">
        <f t="shared" si="29"/>
        <v>--</v>
      </c>
      <c r="V282" s="77"/>
      <c r="W282" s="124"/>
      <c r="X282">
        <f>W277*W282</f>
        <v>0</v>
      </c>
    </row>
    <row r="283" spans="2:24" ht="20.100000000000001" customHeight="1">
      <c r="B283" s="86" t="s">
        <v>41</v>
      </c>
      <c r="C283" s="81" t="s">
        <v>45</v>
      </c>
      <c r="D283" s="87"/>
      <c r="E283" s="104" t="b">
        <v>0</v>
      </c>
      <c r="F283" s="108">
        <v>0.7</v>
      </c>
      <c r="G283" s="88"/>
      <c r="H283" s="123" t="s">
        <v>170</v>
      </c>
      <c r="I283" s="62"/>
      <c r="J283" s="89"/>
      <c r="K283" s="19" t="str">
        <f t="shared" si="24"/>
        <v>--</v>
      </c>
      <c r="L283" s="143"/>
      <c r="M283" s="19" t="str">
        <f t="shared" si="30"/>
        <v>--</v>
      </c>
      <c r="N283" s="143"/>
      <c r="O283" s="106">
        <f t="shared" si="25"/>
        <v>0</v>
      </c>
      <c r="P283" s="143"/>
      <c r="Q283" s="70" t="b">
        <f t="shared" si="26"/>
        <v>1</v>
      </c>
      <c r="R283" s="136" t="str">
        <f t="shared" si="27"/>
        <v>---</v>
      </c>
      <c r="S283" s="136" t="str">
        <f t="shared" si="28"/>
        <v>---</v>
      </c>
      <c r="T283" s="65">
        <f t="shared" si="29"/>
        <v>0</v>
      </c>
      <c r="V283" s="77"/>
      <c r="W283" s="77"/>
      <c r="X283">
        <f>W277*W283</f>
        <v>0</v>
      </c>
    </row>
    <row r="284" spans="2:24" ht="20.100000000000001" customHeight="1">
      <c r="B284" s="86" t="s">
        <v>123</v>
      </c>
      <c r="C284" s="81" t="s">
        <v>46</v>
      </c>
      <c r="D284" s="87" t="s">
        <v>38</v>
      </c>
      <c r="E284" s="104" t="b">
        <v>0</v>
      </c>
      <c r="F284" s="108">
        <v>0.04</v>
      </c>
      <c r="G284" s="88"/>
      <c r="H284" s="123" t="s">
        <v>180</v>
      </c>
      <c r="I284" s="62"/>
      <c r="J284" s="89"/>
      <c r="K284" s="19" t="str">
        <f t="shared" si="24"/>
        <v>--</v>
      </c>
      <c r="L284" s="143"/>
      <c r="M284" s="19" t="str">
        <f t="shared" si="30"/>
        <v>--</v>
      </c>
      <c r="N284" s="143"/>
      <c r="O284" s="106" t="str">
        <f t="shared" si="25"/>
        <v>--</v>
      </c>
      <c r="P284" s="143"/>
      <c r="Q284" s="70" t="b">
        <f t="shared" si="26"/>
        <v>1</v>
      </c>
      <c r="R284" s="136" t="str">
        <f t="shared" si="27"/>
        <v>---</v>
      </c>
      <c r="S284" s="136" t="str">
        <f t="shared" si="28"/>
        <v>---</v>
      </c>
      <c r="T284" s="65" t="str">
        <f t="shared" si="29"/>
        <v>--</v>
      </c>
      <c r="V284" s="77"/>
      <c r="W284" s="77"/>
      <c r="X284">
        <f>W277*W284</f>
        <v>0</v>
      </c>
    </row>
    <row r="285" spans="2:24" ht="20.100000000000001" customHeight="1">
      <c r="B285" s="86" t="s">
        <v>124</v>
      </c>
      <c r="C285" s="81" t="s">
        <v>66</v>
      </c>
      <c r="D285" s="87"/>
      <c r="E285" s="104" t="b">
        <v>0</v>
      </c>
      <c r="F285" s="108"/>
      <c r="G285" s="88">
        <v>8830</v>
      </c>
      <c r="H285" s="123" t="s">
        <v>180</v>
      </c>
      <c r="I285" s="62"/>
      <c r="J285" s="89"/>
      <c r="K285" s="19" t="str">
        <f t="shared" si="24"/>
        <v>--</v>
      </c>
      <c r="L285" s="143"/>
      <c r="M285" s="19" t="str">
        <f t="shared" si="30"/>
        <v>--</v>
      </c>
      <c r="N285" s="143"/>
      <c r="O285" s="106" t="str">
        <f t="shared" si="25"/>
        <v>--</v>
      </c>
      <c r="P285" s="143"/>
      <c r="Q285" s="70" t="b">
        <f t="shared" si="26"/>
        <v>1</v>
      </c>
      <c r="R285" s="136" t="str">
        <f t="shared" si="27"/>
        <v>---</v>
      </c>
      <c r="S285" s="136" t="str">
        <f t="shared" si="28"/>
        <v>---</v>
      </c>
      <c r="T285" s="65" t="str">
        <f t="shared" si="29"/>
        <v>--</v>
      </c>
      <c r="V285" s="77"/>
      <c r="W285" s="77"/>
      <c r="X285">
        <f>W277*W285</f>
        <v>0</v>
      </c>
    </row>
    <row r="286" spans="2:24" ht="20.100000000000001" customHeight="1">
      <c r="B286" s="86" t="s">
        <v>94</v>
      </c>
      <c r="C286" s="81" t="s">
        <v>47</v>
      </c>
      <c r="D286" s="87"/>
      <c r="E286" s="104" t="b">
        <v>0</v>
      </c>
      <c r="F286" s="108">
        <v>0.12</v>
      </c>
      <c r="G286" s="88"/>
      <c r="H286" s="123" t="s">
        <v>175</v>
      </c>
      <c r="I286" s="62"/>
      <c r="J286" s="89"/>
      <c r="K286" s="19" t="str">
        <f t="shared" si="24"/>
        <v>--</v>
      </c>
      <c r="L286" s="143"/>
      <c r="M286" s="19" t="str">
        <f t="shared" si="30"/>
        <v>--</v>
      </c>
      <c r="N286" s="143"/>
      <c r="O286" s="106">
        <f t="shared" si="25"/>
        <v>0</v>
      </c>
      <c r="P286" s="143"/>
      <c r="Q286" s="70" t="b">
        <f t="shared" si="26"/>
        <v>1</v>
      </c>
      <c r="R286" s="136" t="str">
        <f t="shared" si="27"/>
        <v>---</v>
      </c>
      <c r="S286" s="136" t="str">
        <f t="shared" si="28"/>
        <v>---</v>
      </c>
      <c r="T286" s="65">
        <f t="shared" si="29"/>
        <v>0</v>
      </c>
      <c r="V286" s="77"/>
      <c r="W286" s="77"/>
      <c r="X286">
        <f>W277*W286</f>
        <v>0</v>
      </c>
    </row>
    <row r="287" spans="2:24" ht="20.100000000000001" customHeight="1">
      <c r="B287" s="86" t="s">
        <v>98</v>
      </c>
      <c r="C287" s="81" t="s">
        <v>65</v>
      </c>
      <c r="D287" s="87" t="s">
        <v>51</v>
      </c>
      <c r="E287" s="104" t="b">
        <v>0</v>
      </c>
      <c r="F287" s="108"/>
      <c r="G287" s="88">
        <v>9160</v>
      </c>
      <c r="H287" s="123" t="s">
        <v>180</v>
      </c>
      <c r="I287" s="62"/>
      <c r="J287" s="89"/>
      <c r="K287" s="19" t="str">
        <f t="shared" si="24"/>
        <v>--</v>
      </c>
      <c r="L287" s="143"/>
      <c r="M287" s="19" t="str">
        <f t="shared" si="30"/>
        <v>--</v>
      </c>
      <c r="N287" s="143"/>
      <c r="O287" s="106" t="str">
        <f t="shared" si="25"/>
        <v>--</v>
      </c>
      <c r="P287" s="143"/>
      <c r="Q287" s="70" t="b">
        <f t="shared" si="26"/>
        <v>1</v>
      </c>
      <c r="R287" s="136" t="str">
        <f t="shared" si="27"/>
        <v>---</v>
      </c>
      <c r="S287" s="136" t="str">
        <f t="shared" si="28"/>
        <v>---</v>
      </c>
      <c r="T287" s="65" t="str">
        <f t="shared" si="29"/>
        <v>--</v>
      </c>
      <c r="V287" s="77"/>
      <c r="W287" s="77"/>
      <c r="X287">
        <f>W277*W287</f>
        <v>0</v>
      </c>
    </row>
    <row r="288" spans="2:24" ht="20.100000000000001" customHeight="1">
      <c r="B288" s="86" t="s">
        <v>109</v>
      </c>
      <c r="C288" s="81" t="s">
        <v>69</v>
      </c>
      <c r="D288" s="87" t="s">
        <v>72</v>
      </c>
      <c r="E288" s="104" t="b">
        <v>0</v>
      </c>
      <c r="F288" s="108"/>
      <c r="G288" s="88">
        <v>1430</v>
      </c>
      <c r="H288" s="123" t="s">
        <v>180</v>
      </c>
      <c r="I288" s="62"/>
      <c r="J288" s="89"/>
      <c r="K288" s="19" t="str">
        <f t="shared" si="24"/>
        <v>--</v>
      </c>
      <c r="L288" s="143"/>
      <c r="M288" s="19" t="str">
        <f t="shared" si="30"/>
        <v>--</v>
      </c>
      <c r="N288" s="143"/>
      <c r="O288" s="106" t="str">
        <f t="shared" si="25"/>
        <v>--</v>
      </c>
      <c r="P288" s="143"/>
      <c r="Q288" s="70" t="b">
        <f t="shared" si="26"/>
        <v>1</v>
      </c>
      <c r="R288" s="136" t="str">
        <f t="shared" si="27"/>
        <v>---</v>
      </c>
      <c r="S288" s="136" t="str">
        <f t="shared" si="28"/>
        <v>---</v>
      </c>
      <c r="T288" s="65" t="str">
        <f t="shared" si="29"/>
        <v>--</v>
      </c>
      <c r="V288" s="77"/>
      <c r="W288" s="77"/>
      <c r="X288">
        <f>W277*W288</f>
        <v>0</v>
      </c>
    </row>
    <row r="289" spans="2:24" ht="20.100000000000001" customHeight="1" thickBot="1">
      <c r="B289" s="86" t="s">
        <v>95</v>
      </c>
      <c r="C289" s="81" t="s">
        <v>68</v>
      </c>
      <c r="D289" s="87"/>
      <c r="E289" s="104" t="b">
        <v>0</v>
      </c>
      <c r="F289" s="108"/>
      <c r="G289" s="88">
        <v>1640</v>
      </c>
      <c r="H289" s="123" t="s">
        <v>175</v>
      </c>
      <c r="I289" s="62"/>
      <c r="J289" s="89"/>
      <c r="K289" s="19" t="str">
        <f t="shared" si="24"/>
        <v>--</v>
      </c>
      <c r="L289" s="143"/>
      <c r="M289" s="19" t="str">
        <f t="shared" si="30"/>
        <v>--</v>
      </c>
      <c r="N289" s="143"/>
      <c r="O289" s="106">
        <f t="shared" si="25"/>
        <v>0</v>
      </c>
      <c r="P289" s="143"/>
      <c r="Q289" s="70" t="b">
        <f t="shared" si="26"/>
        <v>1</v>
      </c>
      <c r="R289" s="136" t="str">
        <f t="shared" si="27"/>
        <v>---</v>
      </c>
      <c r="S289" s="136" t="str">
        <f t="shared" si="28"/>
        <v>---</v>
      </c>
      <c r="T289" s="65">
        <f t="shared" si="29"/>
        <v>0</v>
      </c>
      <c r="V289" t="s">
        <v>188</v>
      </c>
      <c r="W289" s="125">
        <f>SUM(W280:W288)</f>
        <v>0</v>
      </c>
      <c r="X289" s="126">
        <f>SUM(X280:X288)</f>
        <v>0</v>
      </c>
    </row>
    <row r="290" spans="2:24" ht="20.100000000000001" customHeight="1" thickTop="1">
      <c r="B290" s="86" t="s">
        <v>97</v>
      </c>
      <c r="C290" s="81" t="s">
        <v>67</v>
      </c>
      <c r="D290" s="87" t="s">
        <v>105</v>
      </c>
      <c r="E290" s="104" t="b">
        <v>0</v>
      </c>
      <c r="F290" s="108"/>
      <c r="G290" s="88">
        <v>502</v>
      </c>
      <c r="H290" s="123" t="s">
        <v>180</v>
      </c>
      <c r="I290" s="62"/>
      <c r="J290" s="89"/>
      <c r="K290" s="19" t="str">
        <f t="shared" si="24"/>
        <v>--</v>
      </c>
      <c r="L290" s="143"/>
      <c r="M290" s="19" t="str">
        <f t="shared" si="30"/>
        <v>--</v>
      </c>
      <c r="N290" s="143"/>
      <c r="O290" s="106" t="str">
        <f t="shared" si="25"/>
        <v>--</v>
      </c>
      <c r="P290" s="143"/>
      <c r="Q290" s="70" t="b">
        <f t="shared" si="26"/>
        <v>1</v>
      </c>
      <c r="R290" s="136" t="str">
        <f t="shared" si="27"/>
        <v>---</v>
      </c>
      <c r="S290" s="136" t="str">
        <f t="shared" si="28"/>
        <v>---</v>
      </c>
      <c r="T290" s="65" t="str">
        <f t="shared" si="29"/>
        <v>--</v>
      </c>
    </row>
    <row r="291" spans="2:24" ht="20.100000000000001" customHeight="1">
      <c r="B291" s="86" t="s">
        <v>60</v>
      </c>
      <c r="C291" s="81" t="s">
        <v>70</v>
      </c>
      <c r="D291" s="87"/>
      <c r="E291" s="104" t="b">
        <v>0</v>
      </c>
      <c r="F291" s="108"/>
      <c r="G291" s="88">
        <v>31</v>
      </c>
      <c r="H291" s="123" t="s">
        <v>174</v>
      </c>
      <c r="I291" s="62"/>
      <c r="J291" s="89"/>
      <c r="K291" s="19" t="str">
        <f t="shared" si="24"/>
        <v>--</v>
      </c>
      <c r="L291" s="143"/>
      <c r="M291" s="19" t="str">
        <f t="shared" si="30"/>
        <v>--</v>
      </c>
      <c r="N291" s="143"/>
      <c r="O291" s="106">
        <f t="shared" si="25"/>
        <v>0</v>
      </c>
      <c r="P291" s="143"/>
      <c r="Q291" s="70" t="b">
        <f t="shared" si="26"/>
        <v>1</v>
      </c>
      <c r="R291" s="136" t="str">
        <f t="shared" si="27"/>
        <v>---</v>
      </c>
      <c r="S291" s="136" t="str">
        <f t="shared" si="28"/>
        <v>---</v>
      </c>
      <c r="T291" s="65">
        <f t="shared" si="29"/>
        <v>0</v>
      </c>
    </row>
    <row r="292" spans="2:24" ht="20.100000000000001" customHeight="1">
      <c r="B292" s="86" t="s">
        <v>96</v>
      </c>
      <c r="C292" s="81" t="s">
        <v>102</v>
      </c>
      <c r="D292" s="87"/>
      <c r="E292" s="104" t="b">
        <v>0</v>
      </c>
      <c r="F292" s="108"/>
      <c r="G292" s="88">
        <v>6</v>
      </c>
      <c r="H292" s="123" t="s">
        <v>180</v>
      </c>
      <c r="I292" s="62"/>
      <c r="J292" s="89"/>
      <c r="K292" s="19" t="str">
        <f t="shared" si="24"/>
        <v>--</v>
      </c>
      <c r="L292" s="143"/>
      <c r="M292" s="19" t="str">
        <f t="shared" si="30"/>
        <v>--</v>
      </c>
      <c r="N292" s="143"/>
      <c r="O292" s="106" t="str">
        <f t="shared" si="25"/>
        <v>--</v>
      </c>
      <c r="P292" s="143"/>
      <c r="Q292" s="70" t="b">
        <f t="shared" si="26"/>
        <v>1</v>
      </c>
      <c r="R292" s="136" t="str">
        <f t="shared" si="27"/>
        <v>---</v>
      </c>
      <c r="S292" s="136" t="str">
        <f t="shared" si="28"/>
        <v>---</v>
      </c>
      <c r="T292" s="65" t="str">
        <f t="shared" si="29"/>
        <v>--</v>
      </c>
    </row>
    <row r="293" spans="2:24" ht="20.100000000000001" customHeight="1">
      <c r="B293" s="86" t="s">
        <v>59</v>
      </c>
      <c r="C293" s="81" t="s">
        <v>64</v>
      </c>
      <c r="D293" s="87"/>
      <c r="E293" s="104" t="b">
        <v>0</v>
      </c>
      <c r="F293" s="108"/>
      <c r="G293" s="88">
        <v>3</v>
      </c>
      <c r="H293" s="123" t="s">
        <v>180</v>
      </c>
      <c r="I293" s="62"/>
      <c r="J293" s="89"/>
      <c r="K293" s="19" t="str">
        <f t="shared" si="24"/>
        <v>--</v>
      </c>
      <c r="L293" s="143"/>
      <c r="M293" s="19" t="str">
        <f t="shared" si="30"/>
        <v>--</v>
      </c>
      <c r="N293" s="143"/>
      <c r="O293" s="106" t="str">
        <f t="shared" si="25"/>
        <v>--</v>
      </c>
      <c r="P293" s="143"/>
      <c r="Q293" s="70" t="b">
        <f t="shared" si="26"/>
        <v>1</v>
      </c>
      <c r="R293" s="136" t="str">
        <f t="shared" si="27"/>
        <v>---</v>
      </c>
      <c r="S293" s="136" t="str">
        <f t="shared" si="28"/>
        <v>---</v>
      </c>
      <c r="T293" s="65" t="str">
        <f t="shared" si="29"/>
        <v>--</v>
      </c>
    </row>
    <row r="294" spans="2:24" ht="20.100000000000001" customHeight="1">
      <c r="B294" s="86" t="s">
        <v>58</v>
      </c>
      <c r="C294" s="81" t="s">
        <v>71</v>
      </c>
      <c r="D294" s="87"/>
      <c r="E294" s="104" t="b">
        <v>0</v>
      </c>
      <c r="F294" s="108"/>
      <c r="G294" s="88">
        <v>5</v>
      </c>
      <c r="H294" s="123" t="s">
        <v>175</v>
      </c>
      <c r="I294" s="62"/>
      <c r="J294" s="89"/>
      <c r="K294" s="19" t="str">
        <f t="shared" si="24"/>
        <v>--</v>
      </c>
      <c r="L294" s="143"/>
      <c r="M294" s="19" t="str">
        <f t="shared" si="30"/>
        <v>--</v>
      </c>
      <c r="N294" s="143"/>
      <c r="O294" s="106">
        <f t="shared" si="25"/>
        <v>0</v>
      </c>
      <c r="P294" s="143"/>
      <c r="Q294" s="70" t="b">
        <f t="shared" si="26"/>
        <v>1</v>
      </c>
      <c r="R294" s="136" t="str">
        <f t="shared" si="27"/>
        <v>---</v>
      </c>
      <c r="S294" s="136" t="str">
        <f t="shared" si="28"/>
        <v>---</v>
      </c>
      <c r="T294" s="65">
        <f t="shared" si="29"/>
        <v>0</v>
      </c>
    </row>
    <row r="295" spans="2:24" ht="20.100000000000001" customHeight="1">
      <c r="B295" s="86" t="s">
        <v>91</v>
      </c>
      <c r="C295" s="81" t="s">
        <v>63</v>
      </c>
      <c r="D295" s="87"/>
      <c r="E295" s="104" t="b">
        <v>0</v>
      </c>
      <c r="F295" s="108"/>
      <c r="G295" s="88">
        <v>5</v>
      </c>
      <c r="H295" s="123" t="s">
        <v>174</v>
      </c>
      <c r="I295" s="62"/>
      <c r="J295" s="89"/>
      <c r="K295" s="19" t="str">
        <f t="shared" si="24"/>
        <v>--</v>
      </c>
      <c r="L295" s="143"/>
      <c r="M295" s="19" t="str">
        <f t="shared" si="30"/>
        <v>--</v>
      </c>
      <c r="N295" s="143"/>
      <c r="O295" s="106">
        <f t="shared" si="25"/>
        <v>0</v>
      </c>
      <c r="P295" s="143"/>
      <c r="Q295" s="70" t="b">
        <f t="shared" si="26"/>
        <v>1</v>
      </c>
      <c r="R295" s="136" t="str">
        <f t="shared" si="27"/>
        <v>---</v>
      </c>
      <c r="S295" s="136" t="str">
        <f t="shared" si="28"/>
        <v>---</v>
      </c>
      <c r="T295" s="65">
        <f t="shared" si="29"/>
        <v>0</v>
      </c>
    </row>
    <row r="296" spans="2:24" ht="20.100000000000001" customHeight="1">
      <c r="B296" s="86" t="s">
        <v>140</v>
      </c>
      <c r="C296" s="81" t="s">
        <v>62</v>
      </c>
      <c r="D296" s="87"/>
      <c r="E296" s="104" t="b">
        <v>0</v>
      </c>
      <c r="F296" s="108"/>
      <c r="G296" s="88">
        <v>5</v>
      </c>
      <c r="H296" s="123" t="s">
        <v>174</v>
      </c>
      <c r="I296" s="62"/>
      <c r="J296" s="89"/>
      <c r="K296" s="19" t="str">
        <f t="shared" si="24"/>
        <v>--</v>
      </c>
      <c r="L296" s="143"/>
      <c r="M296" s="19" t="str">
        <f t="shared" si="30"/>
        <v>--</v>
      </c>
      <c r="N296" s="143"/>
      <c r="O296" s="106">
        <f t="shared" si="25"/>
        <v>0</v>
      </c>
      <c r="P296" s="143"/>
      <c r="Q296" s="70" t="b">
        <f t="shared" si="26"/>
        <v>1</v>
      </c>
      <c r="R296" s="136" t="str">
        <f t="shared" si="27"/>
        <v>---</v>
      </c>
      <c r="S296" s="136" t="str">
        <f t="shared" si="28"/>
        <v>---</v>
      </c>
      <c r="T296" s="65">
        <f t="shared" si="29"/>
        <v>0</v>
      </c>
    </row>
    <row r="297" spans="2:24" ht="20.100000000000001" customHeight="1">
      <c r="B297" s="86" t="s">
        <v>106</v>
      </c>
      <c r="C297" s="81" t="s">
        <v>61</v>
      </c>
      <c r="D297" s="87"/>
      <c r="E297" s="104" t="b">
        <v>0</v>
      </c>
      <c r="F297" s="108"/>
      <c r="G297" s="88">
        <v>0</v>
      </c>
      <c r="H297" s="123" t="s">
        <v>180</v>
      </c>
      <c r="I297" s="62">
        <v>0.3</v>
      </c>
      <c r="J297" s="89"/>
      <c r="K297" s="19" t="str">
        <f t="shared" si="24"/>
        <v>--</v>
      </c>
      <c r="L297" s="143"/>
      <c r="M297" s="19" t="str">
        <f t="shared" si="30"/>
        <v>--</v>
      </c>
      <c r="N297" s="143"/>
      <c r="O297" s="106">
        <f t="shared" si="25"/>
        <v>0</v>
      </c>
      <c r="P297" s="143"/>
      <c r="Q297" s="70" t="b">
        <f t="shared" si="26"/>
        <v>1</v>
      </c>
      <c r="R297" s="136" t="str">
        <f t="shared" si="27"/>
        <v>---</v>
      </c>
      <c r="S297" s="136" t="str">
        <f t="shared" si="28"/>
        <v>---</v>
      </c>
      <c r="T297" s="65">
        <f t="shared" si="29"/>
        <v>0</v>
      </c>
    </row>
    <row r="298" spans="2:24" ht="20.100000000000001" customHeight="1">
      <c r="B298" s="86" t="s">
        <v>107</v>
      </c>
      <c r="C298" s="81" t="s">
        <v>108</v>
      </c>
      <c r="D298" s="87"/>
      <c r="E298" s="104" t="b">
        <v>0</v>
      </c>
      <c r="F298" s="108"/>
      <c r="G298" s="88"/>
      <c r="H298" s="123" t="s">
        <v>180</v>
      </c>
      <c r="I298" s="62">
        <v>1.4E-2</v>
      </c>
      <c r="J298" s="89"/>
      <c r="K298" s="19" t="str">
        <f t="shared" si="24"/>
        <v>--</v>
      </c>
      <c r="L298" s="143"/>
      <c r="M298" s="19" t="str">
        <f t="shared" si="30"/>
        <v>--</v>
      </c>
      <c r="N298" s="143"/>
      <c r="O298" s="106">
        <f t="shared" si="25"/>
        <v>0</v>
      </c>
      <c r="P298" s="143"/>
      <c r="Q298" s="70" t="b">
        <f t="shared" si="26"/>
        <v>1</v>
      </c>
      <c r="R298" s="136" t="str">
        <f t="shared" si="27"/>
        <v>---</v>
      </c>
      <c r="S298" s="136" t="str">
        <f t="shared" si="28"/>
        <v>---</v>
      </c>
      <c r="T298" s="65">
        <f t="shared" si="29"/>
        <v>0</v>
      </c>
    </row>
    <row r="299" spans="2:24" ht="20.100000000000001" customHeight="1">
      <c r="B299" s="86" t="s">
        <v>119</v>
      </c>
      <c r="C299" s="81"/>
      <c r="D299" s="87" t="s">
        <v>120</v>
      </c>
      <c r="E299" s="104" t="b">
        <v>0</v>
      </c>
      <c r="F299" s="108"/>
      <c r="G299" s="88"/>
      <c r="H299" s="123" t="s">
        <v>180</v>
      </c>
      <c r="I299" s="62">
        <v>19</v>
      </c>
      <c r="J299" s="89"/>
      <c r="K299" s="19" t="str">
        <f t="shared" si="24"/>
        <v>--</v>
      </c>
      <c r="L299" s="143"/>
      <c r="M299" s="19" t="str">
        <f t="shared" si="30"/>
        <v>--</v>
      </c>
      <c r="N299" s="143"/>
      <c r="O299" s="106">
        <f t="shared" si="25"/>
        <v>0</v>
      </c>
      <c r="P299" s="143"/>
      <c r="Q299" s="70" t="b">
        <f t="shared" si="26"/>
        <v>1</v>
      </c>
      <c r="R299" s="136" t="str">
        <f t="shared" si="27"/>
        <v>---</v>
      </c>
      <c r="S299" s="136" t="str">
        <f t="shared" si="28"/>
        <v>---</v>
      </c>
      <c r="T299" s="65">
        <f t="shared" si="29"/>
        <v>0</v>
      </c>
    </row>
    <row r="300" spans="2:24" ht="20.100000000000001" customHeight="1">
      <c r="B300" s="86" t="s">
        <v>117</v>
      </c>
      <c r="C300" s="81"/>
      <c r="D300" s="87" t="s">
        <v>118</v>
      </c>
      <c r="E300" s="104" t="b">
        <v>0</v>
      </c>
      <c r="F300" s="108"/>
      <c r="G300" s="88"/>
      <c r="H300" s="123" t="s">
        <v>175</v>
      </c>
      <c r="I300" s="62"/>
      <c r="J300" s="89"/>
      <c r="K300" s="19" t="str">
        <f t="shared" si="24"/>
        <v>--</v>
      </c>
      <c r="L300" s="143"/>
      <c r="M300" s="19" t="str">
        <f t="shared" si="30"/>
        <v>--</v>
      </c>
      <c r="N300" s="143"/>
      <c r="O300" s="106">
        <f t="shared" si="25"/>
        <v>0</v>
      </c>
      <c r="P300" s="143"/>
      <c r="Q300" s="70" t="b">
        <f t="shared" si="26"/>
        <v>1</v>
      </c>
      <c r="R300" s="136" t="str">
        <f t="shared" si="27"/>
        <v>---</v>
      </c>
      <c r="S300" s="136" t="str">
        <f t="shared" si="28"/>
        <v>---</v>
      </c>
      <c r="T300" s="65">
        <f t="shared" si="29"/>
        <v>0</v>
      </c>
    </row>
    <row r="301" spans="2:24" ht="20.100000000000001" customHeight="1">
      <c r="B301" s="86" t="s">
        <v>103</v>
      </c>
      <c r="C301" s="81" t="s">
        <v>104</v>
      </c>
      <c r="D301" s="87"/>
      <c r="E301" s="104" t="b">
        <v>0</v>
      </c>
      <c r="F301" s="108"/>
      <c r="G301" s="88"/>
      <c r="H301" s="123" t="s">
        <v>180</v>
      </c>
      <c r="I301" s="62"/>
      <c r="J301" s="89"/>
      <c r="K301" s="19" t="str">
        <f t="shared" si="24"/>
        <v>--</v>
      </c>
      <c r="L301" s="143"/>
      <c r="M301" s="19" t="str">
        <f t="shared" si="30"/>
        <v>--</v>
      </c>
      <c r="N301" s="143"/>
      <c r="O301" s="106" t="str">
        <f t="shared" si="25"/>
        <v>--</v>
      </c>
      <c r="P301" s="143"/>
      <c r="Q301" s="70" t="b">
        <f t="shared" si="26"/>
        <v>1</v>
      </c>
      <c r="R301" s="136" t="str">
        <f t="shared" si="27"/>
        <v>---</v>
      </c>
      <c r="S301" s="136" t="str">
        <f t="shared" si="28"/>
        <v>---</v>
      </c>
      <c r="T301" s="65" t="str">
        <f t="shared" si="29"/>
        <v>--</v>
      </c>
    </row>
    <row r="302" spans="2:24" ht="20.100000000000001" customHeight="1">
      <c r="B302" s="85" t="s">
        <v>125</v>
      </c>
      <c r="C302" s="81"/>
      <c r="D302" s="83"/>
      <c r="E302" s="104" t="b">
        <v>0</v>
      </c>
      <c r="F302" s="109">
        <v>5.0000000000000001E-3</v>
      </c>
      <c r="G302" s="89"/>
      <c r="H302" s="123" t="s">
        <v>180</v>
      </c>
      <c r="I302" s="62">
        <v>0.01</v>
      </c>
      <c r="J302" s="89"/>
      <c r="K302" s="19" t="str">
        <f t="shared" si="24"/>
        <v>--</v>
      </c>
      <c r="L302" s="143" t="str">
        <f>IF(K302&gt;0,IFERROR(MATCH(K302,R_11values,-1),""),"")</f>
        <v/>
      </c>
      <c r="M302" s="19" t="str">
        <f t="shared" si="30"/>
        <v>--</v>
      </c>
      <c r="N302" s="143" t="str">
        <f xml:space="preserve"> IF(M302&gt;0, IFERROR(MATCH(M302,CO2values,-1),""),"")</f>
        <v/>
      </c>
      <c r="O302" s="106">
        <f t="shared" si="25"/>
        <v>0</v>
      </c>
      <c r="P302" s="143" t="str">
        <f xml:space="preserve"> IF(O302&gt;0, IFERROR(MATCH(O302,NVvalues,-1),""),"")</f>
        <v/>
      </c>
      <c r="Q302" s="70" t="b">
        <f t="shared" si="26"/>
        <v>1</v>
      </c>
      <c r="R302" s="136" t="str">
        <f t="shared" si="27"/>
        <v>---</v>
      </c>
      <c r="S302" s="136" t="str">
        <f t="shared" si="28"/>
        <v>---</v>
      </c>
      <c r="T302" s="65">
        <f t="shared" si="29"/>
        <v>0</v>
      </c>
    </row>
    <row r="303" spans="2:24" ht="20.100000000000001" customHeight="1" thickBot="1">
      <c r="B303" s="86" t="s">
        <v>126</v>
      </c>
      <c r="C303" s="81"/>
      <c r="D303" s="83"/>
      <c r="E303" s="104" t="b">
        <v>0</v>
      </c>
      <c r="F303" s="107">
        <v>4.1000000000000002E-2</v>
      </c>
      <c r="G303" s="90">
        <v>3096</v>
      </c>
      <c r="H303" s="123" t="s">
        <v>180</v>
      </c>
      <c r="I303" s="62">
        <v>1.0000000000000001E-5</v>
      </c>
      <c r="J303" s="89"/>
      <c r="K303" s="19" t="str">
        <f t="shared" si="24"/>
        <v>--</v>
      </c>
      <c r="L303" s="143" t="str">
        <f>IF(K303&gt;0,IFERROR(MATCH(K303,R_11values,-1),""),"")</f>
        <v/>
      </c>
      <c r="M303" s="19" t="str">
        <f t="shared" si="30"/>
        <v>--</v>
      </c>
      <c r="N303" s="143" t="str">
        <f xml:space="preserve"> IF(M303&gt;0, IFERROR(MATCH(M303,CO2values,-1),""),"")</f>
        <v/>
      </c>
      <c r="O303" s="106">
        <f t="shared" si="25"/>
        <v>0</v>
      </c>
      <c r="P303" s="143" t="str">
        <f xml:space="preserve"> IF(O303&gt;0, IFERROR(MATCH(O303,NVvalues,-1),""),"")</f>
        <v/>
      </c>
      <c r="Q303" s="70" t="b">
        <f t="shared" si="26"/>
        <v>1</v>
      </c>
      <c r="R303" s="136" t="str">
        <f t="shared" si="27"/>
        <v>---</v>
      </c>
      <c r="S303" s="136" t="str">
        <f t="shared" si="28"/>
        <v>---</v>
      </c>
      <c r="T303" s="65">
        <f t="shared" si="29"/>
        <v>0</v>
      </c>
    </row>
    <row r="304" spans="2:24" ht="13.5" thickBot="1">
      <c r="B304" s="73" t="s">
        <v>195</v>
      </c>
      <c r="C304" s="37"/>
      <c r="D304" s="55"/>
      <c r="E304" s="55"/>
      <c r="F304" s="71"/>
      <c r="G304" s="189" t="s">
        <v>16</v>
      </c>
      <c r="H304" s="189"/>
      <c r="I304" s="189"/>
      <c r="J304" s="190"/>
      <c r="K304" s="10"/>
      <c r="L304" s="10"/>
      <c r="M304" s="10"/>
      <c r="N304" s="10"/>
      <c r="O304" s="10"/>
      <c r="P304" s="143"/>
      <c r="Q304" s="91" t="s">
        <v>93</v>
      </c>
      <c r="R304" s="92">
        <f>IF($S307,SUM(R277:R303),"Invalid")</f>
        <v>0</v>
      </c>
      <c r="S304" s="92">
        <f>IF($S307,SUM(S277:S303),"Invalid")</f>
        <v>0</v>
      </c>
      <c r="T304" s="93">
        <f>IF($S307,SUM(T277:T303),"Invalid")</f>
        <v>0</v>
      </c>
    </row>
    <row r="305" spans="1:20" ht="13.5" thickTop="1">
      <c r="B305" s="38"/>
      <c r="C305" s="6"/>
      <c r="D305" s="137" t="s">
        <v>13</v>
      </c>
      <c r="E305" s="137"/>
      <c r="F305" s="137" t="s">
        <v>15</v>
      </c>
      <c r="G305" s="137">
        <v>1</v>
      </c>
      <c r="H305" s="137">
        <v>2</v>
      </c>
      <c r="I305" s="137">
        <v>3</v>
      </c>
      <c r="J305" s="72">
        <v>4</v>
      </c>
      <c r="K305" s="6"/>
      <c r="L305" s="6"/>
      <c r="M305" s="6"/>
      <c r="N305" s="6"/>
      <c r="O305" s="6"/>
      <c r="P305" s="44"/>
      <c r="Q305" s="191" t="s">
        <v>16</v>
      </c>
      <c r="R305" s="193" t="str">
        <f>IFERROR(IF(0=R304,"",MATCH(R304,R_11values,-1)),"Invalid")</f>
        <v/>
      </c>
      <c r="S305" s="193" t="str">
        <f>IFERROR(IF(0=S304,"",MATCH(S304,CO2values,-1)),"Invalid")</f>
        <v/>
      </c>
      <c r="T305" s="195" t="str">
        <f>IFERROR(IF(0=T304,"",MATCH(T304,NVvalues,-1)),"Invalid")</f>
        <v/>
      </c>
    </row>
    <row r="306" spans="1:20" ht="13.5" thickBot="1">
      <c r="B306" s="38"/>
      <c r="C306" s="6"/>
      <c r="D306" s="152" t="str">
        <f>C270</f>
        <v>Number/NameS4</v>
      </c>
      <c r="E306" s="152"/>
      <c r="F306" s="152" t="s">
        <v>112</v>
      </c>
      <c r="G306" s="136" t="str">
        <f>IF($S307,IF(R305=G305,N270,""),"Invalid")</f>
        <v/>
      </c>
      <c r="H306" s="136" t="str">
        <f>IF($S307,IF(R305=H305,N270,""),"Invalid")</f>
        <v/>
      </c>
      <c r="I306" s="136" t="str">
        <f>IF($S307,IF(R305=I305,N270,""),"Invalid")</f>
        <v/>
      </c>
      <c r="J306" s="65" t="str">
        <f>IF($S307,IF(R305=J305,N270,""),"Invalid")</f>
        <v/>
      </c>
      <c r="K306" s="44"/>
      <c r="L306" s="44"/>
      <c r="M306" s="44"/>
      <c r="N306" s="44"/>
      <c r="O306" s="44"/>
      <c r="P306" s="44"/>
      <c r="Q306" s="192"/>
      <c r="R306" s="194"/>
      <c r="S306" s="194"/>
      <c r="T306" s="196"/>
    </row>
    <row r="307" spans="1:20">
      <c r="B307" s="38"/>
      <c r="C307" s="6"/>
      <c r="D307" s="6"/>
      <c r="E307" s="6"/>
      <c r="F307" s="152" t="s">
        <v>113</v>
      </c>
      <c r="G307" s="136" t="str">
        <f>IF($S307,IF(S305=G305,N270,""),"Invalid")</f>
        <v/>
      </c>
      <c r="H307" s="136" t="str">
        <f>IF($S307,IF(S305=H305,N270,""),"Invalid")</f>
        <v/>
      </c>
      <c r="I307" s="136" t="str">
        <f>IF($S307,IF(S305=I305,N270,""),"Invalid")</f>
        <v/>
      </c>
      <c r="J307" s="65" t="str">
        <f>IF($S307,IF(S305=J305,N270,""),"Invalid")</f>
        <v/>
      </c>
      <c r="K307" s="44"/>
      <c r="L307" s="44"/>
      <c r="M307" s="44"/>
      <c r="N307" s="44"/>
      <c r="O307" s="44"/>
      <c r="P307" s="44"/>
      <c r="Q307" s="44"/>
      <c r="R307" s="66" t="s">
        <v>127</v>
      </c>
      <c r="S307" t="b">
        <f>AND(Q276:Q303)</f>
        <v>1</v>
      </c>
      <c r="T307" s="44"/>
    </row>
    <row r="308" spans="1:20">
      <c r="B308" s="38"/>
      <c r="C308" s="4"/>
      <c r="D308" s="4"/>
      <c r="E308" s="4"/>
      <c r="F308" s="140" t="s">
        <v>116</v>
      </c>
      <c r="G308" s="135" t="str">
        <f>IF($S307,IF(T305=G305,N270,""),"Invalid")</f>
        <v/>
      </c>
      <c r="H308" s="135" t="str">
        <f>IF($S307,IF(T305=H305,N270,""),"Invalid")</f>
        <v/>
      </c>
      <c r="I308" s="135" t="str">
        <f>IF($S307,IF(T305=I305,N270,""),"Invalid")</f>
        <v/>
      </c>
      <c r="J308" s="94" t="str">
        <f>IF($S307,IF(T305=J305,N270,""),"Invalid")</f>
        <v/>
      </c>
    </row>
    <row r="309" spans="1:20">
      <c r="B309" s="38"/>
      <c r="C309" s="4"/>
      <c r="D309" s="4"/>
      <c r="E309" s="4"/>
      <c r="F309" s="140" t="s">
        <v>93</v>
      </c>
      <c r="G309" s="20">
        <f>IF($S307,SUM(G306:G308),"Invalid")</f>
        <v>0</v>
      </c>
      <c r="H309" s="20">
        <f>IF($S307,SUM(H306:H308),"Invalid")</f>
        <v>0</v>
      </c>
      <c r="I309" s="20">
        <f>IF($S307,SUM(I306:I308),"Invalid")</f>
        <v>0</v>
      </c>
      <c r="J309" s="58">
        <f>IF($S307,SUM(J306:J308),"Invalid")</f>
        <v>0</v>
      </c>
    </row>
    <row r="310" spans="1:20">
      <c r="B310" s="38"/>
      <c r="C310" s="4"/>
      <c r="D310" s="4"/>
      <c r="E310" s="4"/>
      <c r="F310" s="140" t="s">
        <v>14</v>
      </c>
      <c r="G310" s="144" t="str">
        <f>IFERROR(IF(G309&gt;0,INDEX(LGletters,MATCH((G309),LGvalues,-1)),""),"Invalid")</f>
        <v/>
      </c>
      <c r="H310" s="144" t="str">
        <f>IFERROR(IF(H309&gt;0,INDEX(LGletters,MATCH((H309),LGvalues,-1)),""),"Invalid")</f>
        <v/>
      </c>
      <c r="I310" s="144" t="str">
        <f>IFERROR(IF(I309&gt;0,INDEX(LGletters,MATCH((I309),LGvalues,-1)),""),"Invalid")</f>
        <v/>
      </c>
      <c r="J310" s="56" t="str">
        <f>IFERROR(IF(J309&gt;0,INDEX(LGletters,MATCH((J309),LGvalues,-1)),""),"Invalid")</f>
        <v/>
      </c>
    </row>
    <row r="311" spans="1:20">
      <c r="B311" s="38"/>
      <c r="C311" s="4"/>
      <c r="D311" s="4"/>
      <c r="E311" s="4"/>
      <c r="F311" s="140" t="s">
        <v>23</v>
      </c>
      <c r="G311" s="135" t="str">
        <f>IFERROR(IF(G310="","",INDEX(Rindices, G305,FIND(UPPER(G310),"ABCDEF"))),"Invalid")</f>
        <v/>
      </c>
      <c r="H311" s="135" t="str">
        <f>IFERROR(IF(H310="","",INDEX(Rindices, H305,FIND(UPPER(H310),"ABCDEF"))),"Invalid")</f>
        <v/>
      </c>
      <c r="I311" s="135" t="str">
        <f>IFERROR(IF(I310="","",INDEX(Rindices, I305,FIND(UPPER(I310),"ABCDEF"))),"Invalid")</f>
        <v/>
      </c>
      <c r="J311" s="94" t="str">
        <f>IFERROR(IF(J310="","",INDEX(Rindices, J305,FIND(UPPER(J310),"ABCDEF"))),"Invalid")</f>
        <v/>
      </c>
    </row>
    <row r="312" spans="1:20" ht="13.5" thickBot="1">
      <c r="B312" s="40"/>
      <c r="C312" s="32"/>
      <c r="D312" s="32"/>
      <c r="E312" s="32"/>
      <c r="F312" s="41" t="s">
        <v>12</v>
      </c>
      <c r="G312" s="59" t="str">
        <f>IF($S307,IFERROR(CHOOSE(G311,"Very Low","Low","Medium","High","Very High"),""),"Invalid")</f>
        <v/>
      </c>
      <c r="H312" s="59" t="str">
        <f>IF($S307,IFERROR(CHOOSE(H311,"Very Low","Low","Medium","High","Very High"),""),"Invalid")</f>
        <v/>
      </c>
      <c r="I312" s="59" t="str">
        <f>IF($S307,IFERROR(CHOOSE(I311,"Very Low","Low","Medium","High","Very High"),""),"Invalid")</f>
        <v/>
      </c>
      <c r="J312" s="60" t="str">
        <f>IF($S307,IFERROR(CHOOSE(J311,"Very Low","Low","Medium","High","Very High"),""),"Invalid")</f>
        <v/>
      </c>
    </row>
    <row r="313" spans="1:20">
      <c r="A313" s="4"/>
      <c r="B313" s="4"/>
      <c r="C313" s="4"/>
      <c r="D313" s="4"/>
      <c r="E313" s="4"/>
      <c r="F313" s="140"/>
      <c r="G313" s="143"/>
      <c r="H313" s="143"/>
      <c r="I313" s="143"/>
      <c r="J313" s="143"/>
    </row>
    <row r="314" spans="1:20" ht="37.5" customHeight="1" thickBot="1">
      <c r="A314" s="4"/>
      <c r="B314" s="197" t="s">
        <v>202</v>
      </c>
      <c r="C314" s="197"/>
      <c r="D314" s="197"/>
      <c r="E314" s="197"/>
      <c r="F314" s="197"/>
      <c r="G314" s="197"/>
      <c r="H314" s="197"/>
      <c r="I314" s="197"/>
      <c r="J314" s="197"/>
      <c r="K314" s="197"/>
      <c r="L314" s="197"/>
      <c r="M314" s="197"/>
      <c r="N314" s="197"/>
      <c r="O314" s="197"/>
    </row>
    <row r="315" spans="1:20">
      <c r="B315" s="73" t="s">
        <v>196</v>
      </c>
      <c r="C315" s="37"/>
      <c r="D315" s="149" t="s">
        <v>197</v>
      </c>
      <c r="E315" s="150" t="str">
        <f>C270</f>
        <v>Number/NameS4</v>
      </c>
      <c r="F315" s="71"/>
      <c r="G315" s="189" t="s">
        <v>16</v>
      </c>
      <c r="H315" s="189"/>
      <c r="I315" s="189"/>
      <c r="J315" s="190"/>
    </row>
    <row r="316" spans="1:20">
      <c r="B316" s="38"/>
      <c r="C316" s="137" t="s">
        <v>15</v>
      </c>
      <c r="D316" s="4"/>
      <c r="E316" s="137"/>
      <c r="F316" s="4"/>
      <c r="G316" s="137">
        <v>1</v>
      </c>
      <c r="H316" s="137">
        <v>2</v>
      </c>
      <c r="I316" s="137">
        <v>3</v>
      </c>
      <c r="J316" s="72">
        <v>4</v>
      </c>
    </row>
    <row r="317" spans="1:20">
      <c r="B317" s="38"/>
      <c r="C317" s="199"/>
      <c r="D317" s="198"/>
      <c r="E317" s="198"/>
      <c r="F317" s="198"/>
      <c r="G317" s="11"/>
      <c r="H317" s="11"/>
      <c r="I317" s="11"/>
      <c r="J317" s="154"/>
    </row>
    <row r="318" spans="1:20">
      <c r="B318" s="38"/>
      <c r="C318" s="199"/>
      <c r="D318" s="198"/>
      <c r="E318" s="198"/>
      <c r="F318" s="198"/>
      <c r="G318" s="11"/>
      <c r="H318" s="11"/>
      <c r="I318" s="11"/>
      <c r="J318" s="154"/>
    </row>
    <row r="319" spans="1:20">
      <c r="B319" s="38"/>
      <c r="C319" s="198"/>
      <c r="D319" s="198"/>
      <c r="E319" s="198"/>
      <c r="F319" s="198"/>
      <c r="G319" s="11"/>
      <c r="H319" s="11"/>
      <c r="I319" s="11"/>
      <c r="J319" s="154"/>
    </row>
    <row r="320" spans="1:20">
      <c r="B320" s="38"/>
      <c r="C320" s="198"/>
      <c r="D320" s="198"/>
      <c r="E320" s="198"/>
      <c r="F320" s="198"/>
      <c r="G320" s="11"/>
      <c r="H320" s="11"/>
      <c r="I320" s="11"/>
      <c r="J320" s="154"/>
    </row>
    <row r="321" spans="2:10">
      <c r="B321" s="38"/>
      <c r="C321" s="198"/>
      <c r="D321" s="198"/>
      <c r="E321" s="198"/>
      <c r="F321" s="198"/>
      <c r="G321" s="11"/>
      <c r="H321" s="11"/>
      <c r="I321" s="11"/>
      <c r="J321" s="154"/>
    </row>
    <row r="322" spans="2:10">
      <c r="B322" s="38"/>
      <c r="C322" s="198"/>
      <c r="D322" s="198"/>
      <c r="E322" s="198"/>
      <c r="F322" s="198"/>
      <c r="G322" s="11"/>
      <c r="H322" s="11"/>
      <c r="I322" s="11"/>
      <c r="J322" s="154"/>
    </row>
    <row r="323" spans="2:10">
      <c r="B323" s="38"/>
      <c r="C323" s="198"/>
      <c r="D323" s="198"/>
      <c r="E323" s="198"/>
      <c r="F323" s="198"/>
      <c r="G323" s="11"/>
      <c r="H323" s="11"/>
      <c r="I323" s="11"/>
      <c r="J323" s="154"/>
    </row>
    <row r="324" spans="2:10">
      <c r="B324" s="38"/>
      <c r="C324" s="198"/>
      <c r="D324" s="198"/>
      <c r="E324" s="198"/>
      <c r="F324" s="198"/>
      <c r="G324" s="11"/>
      <c r="H324" s="11"/>
      <c r="I324" s="11"/>
      <c r="J324" s="154"/>
    </row>
    <row r="325" spans="2:10">
      <c r="B325" s="38"/>
      <c r="C325" s="198"/>
      <c r="D325" s="198"/>
      <c r="E325" s="198"/>
      <c r="F325" s="198"/>
      <c r="G325" s="11"/>
      <c r="H325" s="11"/>
      <c r="I325" s="11"/>
      <c r="J325" s="154"/>
    </row>
    <row r="326" spans="2:10">
      <c r="B326" s="38"/>
      <c r="C326" s="198"/>
      <c r="D326" s="198"/>
      <c r="E326" s="198"/>
      <c r="F326" s="198"/>
      <c r="G326" s="11"/>
      <c r="H326" s="11"/>
      <c r="I326" s="11"/>
      <c r="J326" s="154"/>
    </row>
    <row r="327" spans="2:10">
      <c r="B327" s="38"/>
      <c r="C327" s="198"/>
      <c r="D327" s="198"/>
      <c r="E327" s="198"/>
      <c r="F327" s="198"/>
      <c r="G327" s="11"/>
      <c r="H327" s="11"/>
      <c r="I327" s="11"/>
      <c r="J327" s="154"/>
    </row>
    <row r="328" spans="2:10">
      <c r="B328" s="38"/>
      <c r="C328" s="198"/>
      <c r="D328" s="198"/>
      <c r="E328" s="198"/>
      <c r="F328" s="198"/>
      <c r="G328" s="20"/>
      <c r="H328" s="20"/>
      <c r="I328" s="20"/>
      <c r="J328" s="58"/>
    </row>
    <row r="329" spans="2:10" ht="13.5" thickBot="1">
      <c r="B329" s="38"/>
      <c r="C329" s="4"/>
      <c r="D329" s="4"/>
      <c r="E329" s="4"/>
      <c r="F329" s="140" t="s">
        <v>93</v>
      </c>
      <c r="G329" s="98">
        <f>SUM(G317:G328)</f>
        <v>0</v>
      </c>
      <c r="H329" s="98">
        <f>SUM(H317:H328)</f>
        <v>0</v>
      </c>
      <c r="I329" s="98">
        <f>SUM(I317:I328)</f>
        <v>0</v>
      </c>
      <c r="J329" s="99">
        <f>SUM(J317:J328)</f>
        <v>0</v>
      </c>
    </row>
    <row r="330" spans="2:10" ht="13.5" thickTop="1">
      <c r="B330" s="38"/>
      <c r="C330" s="4"/>
      <c r="D330" s="4"/>
      <c r="E330" s="4"/>
      <c r="F330" s="140" t="s">
        <v>14</v>
      </c>
      <c r="G330" s="144" t="str">
        <f>IFERROR(IF(G329&gt;0,INDEX(LGletters,MATCH((G329),LGvalues,-1)),""),"Invalid")</f>
        <v/>
      </c>
      <c r="H330" s="144" t="str">
        <f>IFERROR(IF(H329&gt;0,INDEX(LGletters,MATCH((H329),LGvalues,-1)),""),"Invalid")</f>
        <v/>
      </c>
      <c r="I330" s="144" t="str">
        <f>IFERROR(IF(I329&gt;0,INDEX(LGletters,MATCH((I329),LGvalues,-1)),""),"Invalid")</f>
        <v/>
      </c>
      <c r="J330" s="56" t="str">
        <f>IFERROR(IF(J329&gt;0,INDEX(LGletters,MATCH((J329),LGvalues,-1)),""),"Invalid")</f>
        <v/>
      </c>
    </row>
    <row r="331" spans="2:10">
      <c r="B331" s="38"/>
      <c r="C331" s="4"/>
      <c r="D331" s="4"/>
      <c r="E331" s="4"/>
      <c r="F331" s="140" t="s">
        <v>23</v>
      </c>
      <c r="G331" s="135" t="str">
        <f>IF(G330="","",INDEX(Rindices, G316,FIND(UPPER(G330),"ABCDEF")))</f>
        <v/>
      </c>
      <c r="H331" s="135" t="str">
        <f>IF(H330="","",INDEX(Rindices, H316,FIND(UPPER(H330),"ABCDEF")))</f>
        <v/>
      </c>
      <c r="I331" s="135" t="str">
        <f>IF(I330="","",INDEX(Rindices, I316,FIND(UPPER(I330),"ABCDEF")))</f>
        <v/>
      </c>
      <c r="J331" s="94" t="str">
        <f>IF(J330="","",INDEX(Rindices, J316,FIND(UPPER(J330),"ABCDEF")))</f>
        <v/>
      </c>
    </row>
    <row r="332" spans="2:10" ht="13.5" thickBot="1">
      <c r="B332" s="40"/>
      <c r="C332" s="32"/>
      <c r="D332" s="32"/>
      <c r="E332" s="32"/>
      <c r="F332" s="41" t="s">
        <v>12</v>
      </c>
      <c r="G332" s="148" t="str">
        <f>IFERROR(CHOOSE(G331,"Very Low","Low","Medium","High","Very High"),"")</f>
        <v/>
      </c>
      <c r="H332" s="148" t="str">
        <f>IFERROR(CHOOSE(H331,"Very Low","Low","Medium","High","Very High"),"")</f>
        <v/>
      </c>
      <c r="I332" s="148" t="str">
        <f>IFERROR(CHOOSE(I331,"Very Low","Low","Medium","High","Very High"),"")</f>
        <v/>
      </c>
      <c r="J332" s="151" t="str">
        <f>IFERROR(CHOOSE(J331,"Very Low","Low","Medium","High","Very High"),"")</f>
        <v/>
      </c>
    </row>
    <row r="333" spans="2:10" ht="13.5" thickBot="1">
      <c r="B333" s="4"/>
      <c r="C333" s="4"/>
      <c r="D333" s="4"/>
      <c r="E333" s="4"/>
      <c r="F333" s="140"/>
      <c r="G333" s="143"/>
      <c r="H333" s="143"/>
      <c r="I333" s="143"/>
      <c r="J333" s="143"/>
    </row>
    <row r="334" spans="2:10">
      <c r="B334" s="73" t="s">
        <v>198</v>
      </c>
      <c r="C334" s="37"/>
      <c r="D334" s="149" t="s">
        <v>197</v>
      </c>
      <c r="E334" s="150" t="str">
        <f>C270</f>
        <v>Number/NameS4</v>
      </c>
      <c r="F334" s="71"/>
      <c r="G334" s="189" t="s">
        <v>16</v>
      </c>
      <c r="H334" s="189"/>
      <c r="I334" s="189"/>
      <c r="J334" s="190"/>
    </row>
    <row r="335" spans="2:10">
      <c r="B335" s="38"/>
      <c r="C335" s="137" t="s">
        <v>15</v>
      </c>
      <c r="D335" s="4"/>
      <c r="E335" s="137"/>
      <c r="F335" s="4"/>
      <c r="G335" s="137">
        <v>1</v>
      </c>
      <c r="H335" s="137">
        <v>2</v>
      </c>
      <c r="I335" s="137">
        <v>3</v>
      </c>
      <c r="J335" s="72">
        <v>4</v>
      </c>
    </row>
    <row r="336" spans="2:10">
      <c r="B336" s="38"/>
      <c r="C336" s="199" t="s">
        <v>33</v>
      </c>
      <c r="D336" s="199"/>
      <c r="E336" s="199"/>
      <c r="F336" s="199"/>
      <c r="G336" s="137"/>
      <c r="H336" s="137"/>
      <c r="I336" s="137"/>
      <c r="J336" s="72">
        <v>0.06</v>
      </c>
    </row>
    <row r="337" spans="2:10">
      <c r="B337" s="38"/>
      <c r="C337" s="199"/>
      <c r="D337" s="199"/>
      <c r="E337" s="199"/>
      <c r="F337" s="199"/>
      <c r="G337" s="137"/>
      <c r="H337" s="137"/>
      <c r="I337" s="137"/>
      <c r="J337" s="72"/>
    </row>
    <row r="338" spans="2:10">
      <c r="B338" s="38"/>
      <c r="C338" s="199"/>
      <c r="D338" s="199"/>
      <c r="E338" s="199"/>
      <c r="F338" s="199"/>
      <c r="G338" s="137"/>
      <c r="H338" s="137"/>
      <c r="I338" s="137"/>
      <c r="J338" s="72"/>
    </row>
    <row r="339" spans="2:10">
      <c r="B339" s="38"/>
      <c r="C339" s="199"/>
      <c r="D339" s="199"/>
      <c r="E339" s="199"/>
      <c r="F339" s="199"/>
      <c r="G339" s="137"/>
      <c r="H339" s="137"/>
      <c r="I339" s="137"/>
      <c r="J339" s="72"/>
    </row>
    <row r="340" spans="2:10">
      <c r="B340" s="38"/>
      <c r="C340" s="199"/>
      <c r="D340" s="199"/>
      <c r="E340" s="199"/>
      <c r="F340" s="199"/>
      <c r="G340" s="137"/>
      <c r="H340" s="137"/>
      <c r="I340" s="137"/>
      <c r="J340" s="72"/>
    </row>
    <row r="341" spans="2:10">
      <c r="B341" s="38"/>
      <c r="C341" s="199"/>
      <c r="D341" s="199"/>
      <c r="E341" s="199"/>
      <c r="F341" s="199"/>
      <c r="G341" s="137"/>
      <c r="H341" s="137"/>
      <c r="I341" s="137"/>
      <c r="J341" s="72"/>
    </row>
    <row r="342" spans="2:10">
      <c r="B342" s="38"/>
      <c r="C342" s="199"/>
      <c r="D342" s="199"/>
      <c r="E342" s="199"/>
      <c r="F342" s="199"/>
      <c r="G342" s="137"/>
      <c r="H342" s="137"/>
      <c r="I342" s="137"/>
      <c r="J342" s="72"/>
    </row>
    <row r="343" spans="2:10">
      <c r="B343" s="38"/>
      <c r="C343" s="199"/>
      <c r="D343" s="199"/>
      <c r="E343" s="199"/>
      <c r="F343" s="199"/>
      <c r="G343" s="137"/>
      <c r="H343" s="137"/>
      <c r="I343" s="137"/>
      <c r="J343" s="72"/>
    </row>
    <row r="344" spans="2:10">
      <c r="B344" s="38"/>
      <c r="C344" s="199"/>
      <c r="D344" s="199"/>
      <c r="E344" s="199"/>
      <c r="F344" s="199"/>
      <c r="G344" s="137"/>
      <c r="H344" s="137"/>
      <c r="I344" s="137"/>
      <c r="J344" s="72"/>
    </row>
    <row r="345" spans="2:10">
      <c r="B345" s="38"/>
      <c r="C345" s="199"/>
      <c r="D345" s="199"/>
      <c r="E345" s="199"/>
      <c r="F345" s="199"/>
      <c r="G345" s="136"/>
      <c r="H345" s="136"/>
      <c r="I345" s="136"/>
      <c r="J345" s="65"/>
    </row>
    <row r="346" spans="2:10">
      <c r="B346" s="38"/>
      <c r="C346" s="199"/>
      <c r="D346" s="199"/>
      <c r="E346" s="199"/>
      <c r="F346" s="199"/>
      <c r="G346" s="136"/>
      <c r="H346" s="136"/>
      <c r="I346" s="136"/>
      <c r="J346" s="65"/>
    </row>
    <row r="347" spans="2:10">
      <c r="B347" s="38"/>
      <c r="C347" s="199"/>
      <c r="D347" s="199"/>
      <c r="E347" s="199"/>
      <c r="F347" s="199"/>
      <c r="G347" s="135"/>
      <c r="H347" s="135"/>
      <c r="I347" s="135"/>
      <c r="J347" s="94"/>
    </row>
    <row r="348" spans="2:10" ht="13.5" thickBot="1">
      <c r="B348" s="38"/>
      <c r="C348" s="4"/>
      <c r="D348" s="4"/>
      <c r="E348" s="4"/>
      <c r="F348" s="140" t="s">
        <v>93</v>
      </c>
      <c r="G348" s="98">
        <f>SUM(G336:G347)</f>
        <v>0</v>
      </c>
      <c r="H348" s="98">
        <f>SUM(H336:H347)</f>
        <v>0</v>
      </c>
      <c r="I348" s="98">
        <f>SUM(I336:I347)</f>
        <v>0</v>
      </c>
      <c r="J348" s="99">
        <f>SUM(J336:J347)</f>
        <v>0.06</v>
      </c>
    </row>
    <row r="349" spans="2:10" ht="13.5" thickTop="1">
      <c r="B349" s="38"/>
      <c r="C349" s="4"/>
      <c r="D349" s="4"/>
      <c r="E349" s="4"/>
      <c r="F349" s="140" t="s">
        <v>14</v>
      </c>
      <c r="G349" s="144" t="str">
        <f>IFERROR(IF(G348&gt;0,INDEX(LGletters,MATCH((G348),LGvalues,-1)),""),"Invalid")</f>
        <v/>
      </c>
      <c r="H349" s="144" t="str">
        <f>IFERROR(IF(H348&gt;0,INDEX(LGletters,MATCH((H348),LGvalues,-1)),""),"Invalid")</f>
        <v/>
      </c>
      <c r="I349" s="144" t="str">
        <f>IFERROR(IF(I348&gt;0,INDEX(LGletters,MATCH((I348),LGvalues,-1)),""),"Invalid")</f>
        <v/>
      </c>
      <c r="J349" s="56" t="str">
        <f>IFERROR(IF(J348&gt;0,INDEX(LGletters,MATCH((J348),LGvalues,-1)),""),"Invalid")</f>
        <v>C</v>
      </c>
    </row>
    <row r="350" spans="2:10">
      <c r="B350" s="38"/>
      <c r="C350" s="4"/>
      <c r="D350" s="4"/>
      <c r="E350" s="4"/>
      <c r="F350" s="140" t="s">
        <v>23</v>
      </c>
      <c r="G350" s="135" t="str">
        <f>IF(G349="","",INDEX(Rindices, G335,FIND(UPPER(G349),"ABCDEF")))</f>
        <v/>
      </c>
      <c r="H350" s="135" t="str">
        <f>IF(H349="","",INDEX(Rindices, H335,FIND(UPPER(H349),"ABCDEF")))</f>
        <v/>
      </c>
      <c r="I350" s="135" t="str">
        <f>IF(I349="","",INDEX(Rindices, I335,FIND(UPPER(I349),"ABCDEF")))</f>
        <v/>
      </c>
      <c r="J350" s="94">
        <f>IF(J349="","",INDEX(Rindices, J335,FIND(UPPER(J349),"ABCDEF")))</f>
        <v>2</v>
      </c>
    </row>
    <row r="351" spans="2:10" ht="13.5" thickBot="1">
      <c r="B351" s="40"/>
      <c r="C351" s="32"/>
      <c r="D351" s="32"/>
      <c r="E351" s="32"/>
      <c r="F351" s="41" t="s">
        <v>12</v>
      </c>
      <c r="G351" s="148" t="str">
        <f>IFERROR(CHOOSE(G350,"Very Low","Low","Medium","High","Very High"),"")</f>
        <v/>
      </c>
      <c r="H351" s="148" t="str">
        <f>IFERROR(CHOOSE(H350,"Very Low","Low","Medium","High","Very High"),"")</f>
        <v/>
      </c>
      <c r="I351" s="148" t="str">
        <f>IFERROR(CHOOSE(I350,"Very Low","Low","Medium","High","Very High"),"")</f>
        <v/>
      </c>
      <c r="J351" s="151" t="str">
        <f>IFERROR(CHOOSE(J350,"Very Low","Low","Medium","High","Very High"),"")</f>
        <v>Low</v>
      </c>
    </row>
    <row r="352" spans="2:10">
      <c r="B352" s="4"/>
      <c r="C352" s="4"/>
      <c r="D352" s="4"/>
      <c r="E352" s="4"/>
      <c r="F352" s="140"/>
      <c r="G352" s="143"/>
      <c r="H352" s="143"/>
      <c r="I352" s="143"/>
      <c r="J352" s="143"/>
    </row>
    <row r="353" spans="1:24">
      <c r="B353" s="4"/>
      <c r="C353" s="4"/>
      <c r="D353" s="4"/>
      <c r="E353" s="4"/>
      <c r="F353" s="140"/>
      <c r="G353" s="143"/>
      <c r="H353" s="143"/>
      <c r="I353" s="143"/>
      <c r="J353" s="143"/>
    </row>
    <row r="354" spans="1:24">
      <c r="A354" s="21"/>
      <c r="B354" s="50"/>
      <c r="C354" s="49"/>
      <c r="D354" s="49"/>
      <c r="E354" s="49"/>
      <c r="F354" s="49"/>
      <c r="G354" s="51"/>
      <c r="H354" s="51"/>
      <c r="I354" s="52"/>
      <c r="J354" s="53"/>
      <c r="K354" s="52"/>
      <c r="L354" s="52"/>
      <c r="M354" s="52"/>
      <c r="N354" s="51"/>
      <c r="O354" s="51"/>
      <c r="P354" s="51"/>
      <c r="Q354" s="54"/>
      <c r="R354" s="54"/>
      <c r="S354" s="54"/>
      <c r="T354" s="54"/>
    </row>
    <row r="355" spans="1:24">
      <c r="B355" s="66" t="s">
        <v>87</v>
      </c>
      <c r="C355" s="76" t="s">
        <v>145</v>
      </c>
      <c r="D355" s="62"/>
      <c r="E355" s="62"/>
      <c r="F355" s="44"/>
      <c r="K355" s="44"/>
      <c r="M355" s="66" t="s">
        <v>88</v>
      </c>
      <c r="N355" s="64">
        <v>7.2999999999999995E-2</v>
      </c>
      <c r="O355" s="67" t="s">
        <v>114</v>
      </c>
      <c r="P355" s="44"/>
    </row>
    <row r="356" spans="1:24">
      <c r="B356" s="66"/>
      <c r="C356" s="77" t="s">
        <v>28</v>
      </c>
      <c r="D356" s="77"/>
      <c r="E356" s="77"/>
      <c r="F356" s="77"/>
      <c r="G356" s="77"/>
      <c r="H356" s="77"/>
      <c r="I356" s="78"/>
      <c r="J356" s="79"/>
      <c r="K356" s="80"/>
      <c r="L356" s="77"/>
      <c r="M356" s="77"/>
      <c r="N356" s="77"/>
      <c r="O356" s="77"/>
      <c r="P356" s="77"/>
      <c r="Q356" s="136"/>
      <c r="R356" s="136"/>
      <c r="S356" s="136"/>
      <c r="T356" s="136"/>
    </row>
    <row r="357" spans="1:24">
      <c r="B357" s="66"/>
      <c r="C357" s="77" t="s">
        <v>135</v>
      </c>
      <c r="D357" s="77"/>
      <c r="E357" s="77"/>
      <c r="F357" s="77"/>
      <c r="G357" s="77"/>
      <c r="H357" s="77"/>
      <c r="I357" s="78"/>
      <c r="J357" s="79"/>
      <c r="K357" s="80"/>
      <c r="L357" s="77"/>
      <c r="M357" s="77"/>
      <c r="N357" s="77"/>
      <c r="O357" s="77"/>
      <c r="P357" s="77"/>
      <c r="Q357" s="136"/>
      <c r="R357" s="136"/>
      <c r="S357" s="136"/>
      <c r="T357" s="136"/>
    </row>
    <row r="358" spans="1:24">
      <c r="B358" s="66"/>
      <c r="C358" s="77" t="s">
        <v>136</v>
      </c>
      <c r="D358" s="77"/>
      <c r="E358" s="77"/>
      <c r="F358" s="77"/>
      <c r="G358" s="77"/>
      <c r="H358" s="77"/>
      <c r="I358" s="78"/>
      <c r="J358" s="79"/>
      <c r="K358" s="80"/>
      <c r="L358" s="77"/>
      <c r="M358" s="77"/>
      <c r="N358" s="77"/>
      <c r="O358" s="77"/>
      <c r="P358" s="77"/>
      <c r="Q358" s="136"/>
      <c r="R358" s="136"/>
      <c r="S358" s="136"/>
      <c r="T358" s="136"/>
    </row>
    <row r="359" spans="1:24" ht="13.5" thickBot="1">
      <c r="B359" s="66"/>
      <c r="C359" s="77" t="s">
        <v>137</v>
      </c>
      <c r="D359" s="77"/>
      <c r="E359" s="77"/>
      <c r="F359" s="77"/>
      <c r="G359" s="77"/>
      <c r="H359" s="77"/>
      <c r="I359" s="78"/>
      <c r="J359" s="79"/>
      <c r="K359" s="80"/>
      <c r="L359" s="77"/>
      <c r="M359" s="77"/>
      <c r="N359" s="77"/>
      <c r="O359" s="77"/>
      <c r="P359" s="77"/>
      <c r="Q359" s="136"/>
      <c r="R359" s="136"/>
      <c r="S359" s="136"/>
      <c r="T359" s="136"/>
    </row>
    <row r="360" spans="1:24">
      <c r="B360" s="66"/>
      <c r="C360" s="44"/>
      <c r="D360" s="44"/>
      <c r="E360" s="44"/>
      <c r="F360" s="44"/>
      <c r="G360" s="44"/>
      <c r="H360" s="181" t="s">
        <v>139</v>
      </c>
      <c r="I360" s="181"/>
      <c r="J360" s="120"/>
      <c r="K360" s="67"/>
      <c r="L360" s="44"/>
      <c r="M360" s="44"/>
      <c r="N360" s="44"/>
      <c r="O360" s="44"/>
      <c r="P360" s="44"/>
      <c r="Q360" s="182" t="s">
        <v>89</v>
      </c>
      <c r="R360" s="183"/>
      <c r="S360" s="183"/>
      <c r="T360" s="184"/>
    </row>
    <row r="361" spans="1:24" ht="38.25">
      <c r="B361" s="68" t="s">
        <v>92</v>
      </c>
      <c r="C361" s="69" t="s">
        <v>34</v>
      </c>
      <c r="D361" s="141" t="s">
        <v>50</v>
      </c>
      <c r="E361" s="141" t="s">
        <v>153</v>
      </c>
      <c r="F361" s="141" t="s">
        <v>49</v>
      </c>
      <c r="G361" s="141" t="s">
        <v>48</v>
      </c>
      <c r="H361" s="121" t="s">
        <v>182</v>
      </c>
      <c r="I361" s="141" t="s">
        <v>181</v>
      </c>
      <c r="J361" s="141" t="s">
        <v>73</v>
      </c>
      <c r="K361" s="141" t="s">
        <v>74</v>
      </c>
      <c r="L361" s="141" t="s">
        <v>80</v>
      </c>
      <c r="M361" s="141" t="s">
        <v>75</v>
      </c>
      <c r="N361" s="141" t="s">
        <v>79</v>
      </c>
      <c r="O361" s="141" t="s">
        <v>52</v>
      </c>
      <c r="P361" s="141" t="s">
        <v>81</v>
      </c>
      <c r="Q361" s="105" t="s">
        <v>157</v>
      </c>
      <c r="R361" s="141" t="s">
        <v>74</v>
      </c>
      <c r="S361" s="141" t="s">
        <v>75</v>
      </c>
      <c r="T361" s="46" t="s">
        <v>52</v>
      </c>
    </row>
    <row r="362" spans="1:24" ht="20.100000000000001" customHeight="1">
      <c r="B362" s="85" t="s">
        <v>122</v>
      </c>
      <c r="C362" s="81"/>
      <c r="D362" s="82"/>
      <c r="E362" s="104" t="b">
        <v>1</v>
      </c>
      <c r="F362" s="107">
        <v>4.1000000000000002E-2</v>
      </c>
      <c r="G362" s="84">
        <v>3096</v>
      </c>
      <c r="H362" s="123" t="s">
        <v>180</v>
      </c>
      <c r="I362" s="62"/>
      <c r="J362" s="63"/>
      <c r="K362" s="19" t="str">
        <f t="shared" ref="K362:K388" si="31">IF($F362*J362&gt;0,$F362*J362,"--")</f>
        <v>--</v>
      </c>
      <c r="L362" s="143" t="str">
        <f>IF(K362&gt;0,IFERROR(MATCH(K362,R_11values,-1),""),"")</f>
        <v/>
      </c>
      <c r="M362" s="19" t="str">
        <f t="shared" ref="M362:M388" si="32">IF($G362*J362&gt;0,$G362*J362/1000,"--")</f>
        <v>--</v>
      </c>
      <c r="N362" s="143" t="str">
        <f xml:space="preserve"> IF(M362&gt;0, IFERROR(MATCH(M362,CO2values,-1),""),"")</f>
        <v/>
      </c>
      <c r="O362" s="106" t="str">
        <f t="shared" ref="O362:O388" si="33">IFERROR(((1000*J362)/(IF(ISNUMBER(I362),I362,CHOOSE(MATCH(H362,ATgroups,0),Acute1,Acute2,Acute3, Chronic1,Chronic2,Chronic3,Chronic4,Empty,"","")))),"--")</f>
        <v>--</v>
      </c>
      <c r="P362" s="143" t="str">
        <f xml:space="preserve"> IF(O362&gt;0, IFERROR(MATCH(O362,NVvalues,-1),""),"")</f>
        <v/>
      </c>
      <c r="Q362" s="70" t="b">
        <f t="shared" ref="Q362:Q388" si="34">OR(J362=0,NOT(E362),I362=0,AND(F362=0,G362=0))</f>
        <v>1</v>
      </c>
      <c r="R362" s="136" t="str">
        <f t="shared" ref="R362:R388" si="35">IF(Q362,IF(OR(L362&lt;P362,N362&lt;P362),K362,"---"),"Consider ")</f>
        <v>---</v>
      </c>
      <c r="S362" s="136" t="str">
        <f t="shared" ref="S362:S388" si="36">IF(Q362,IF(OR(L362&lt;P362,N362&lt;P362),M362,"---")," by ")</f>
        <v>---</v>
      </c>
      <c r="T362" s="65" t="str">
        <f t="shared" ref="T362:T388" si="37">IF(Q362,IF(AND(L362&gt;=P362,N362&gt;=P362),O362,"---"),"constituent ")</f>
        <v>--</v>
      </c>
      <c r="V362" s="36" t="s">
        <v>185</v>
      </c>
      <c r="W362" s="77"/>
    </row>
    <row r="363" spans="1:24" ht="20.100000000000001" customHeight="1">
      <c r="B363" s="86" t="s">
        <v>40</v>
      </c>
      <c r="C363" s="81" t="s">
        <v>39</v>
      </c>
      <c r="D363" s="87"/>
      <c r="E363" s="104" t="b">
        <v>0</v>
      </c>
      <c r="F363" s="108">
        <v>1.1000000000000001</v>
      </c>
      <c r="G363" s="88"/>
      <c r="H363" s="123" t="s">
        <v>175</v>
      </c>
      <c r="I363" s="62"/>
      <c r="J363" s="89"/>
      <c r="K363" s="19" t="str">
        <f t="shared" si="31"/>
        <v>--</v>
      </c>
      <c r="L363" s="143"/>
      <c r="M363" s="19" t="str">
        <f t="shared" si="32"/>
        <v>--</v>
      </c>
      <c r="N363" s="143"/>
      <c r="O363" s="106">
        <f t="shared" si="33"/>
        <v>0</v>
      </c>
      <c r="P363" s="143"/>
      <c r="Q363" s="70" t="b">
        <f t="shared" si="34"/>
        <v>1</v>
      </c>
      <c r="R363" s="136" t="str">
        <f t="shared" si="35"/>
        <v>---</v>
      </c>
      <c r="S363" s="136" t="str">
        <f t="shared" si="36"/>
        <v>---</v>
      </c>
      <c r="T363" s="65">
        <f t="shared" si="37"/>
        <v>0</v>
      </c>
      <c r="W363" s="186" t="s">
        <v>186</v>
      </c>
    </row>
    <row r="364" spans="1:24" ht="20.100000000000001" customHeight="1">
      <c r="B364" s="86" t="s">
        <v>90</v>
      </c>
      <c r="C364" s="81" t="s">
        <v>43</v>
      </c>
      <c r="D364" s="87" t="s">
        <v>35</v>
      </c>
      <c r="E364" s="104" t="b">
        <v>0</v>
      </c>
      <c r="F364" s="108">
        <v>1</v>
      </c>
      <c r="G364" s="88"/>
      <c r="H364" s="123" t="s">
        <v>175</v>
      </c>
      <c r="I364" s="62"/>
      <c r="J364" s="89"/>
      <c r="K364" s="19" t="str">
        <f t="shared" si="31"/>
        <v>--</v>
      </c>
      <c r="L364" s="143"/>
      <c r="M364" s="19" t="str">
        <f t="shared" si="32"/>
        <v>--</v>
      </c>
      <c r="N364" s="143"/>
      <c r="O364" s="106">
        <f t="shared" si="33"/>
        <v>0</v>
      </c>
      <c r="P364" s="143"/>
      <c r="Q364" s="70" t="b">
        <f t="shared" si="34"/>
        <v>1</v>
      </c>
      <c r="R364" s="136" t="str">
        <f t="shared" si="35"/>
        <v>---</v>
      </c>
      <c r="S364" s="136" t="str">
        <f t="shared" si="36"/>
        <v>---</v>
      </c>
      <c r="T364" s="65">
        <f t="shared" si="37"/>
        <v>0</v>
      </c>
      <c r="V364" t="s">
        <v>184</v>
      </c>
      <c r="W364" s="186"/>
      <c r="X364" s="142" t="s">
        <v>187</v>
      </c>
    </row>
    <row r="365" spans="1:24" ht="20.100000000000001" customHeight="1">
      <c r="B365" s="86" t="s">
        <v>99</v>
      </c>
      <c r="C365" s="81" t="s">
        <v>44</v>
      </c>
      <c r="D365" s="87"/>
      <c r="E365" s="104" t="b">
        <v>0</v>
      </c>
      <c r="F365" s="108">
        <v>1</v>
      </c>
      <c r="G365" s="88"/>
      <c r="H365" s="123" t="s">
        <v>180</v>
      </c>
      <c r="I365" s="62"/>
      <c r="J365" s="89"/>
      <c r="K365" s="19" t="str">
        <f t="shared" si="31"/>
        <v>--</v>
      </c>
      <c r="L365" s="143"/>
      <c r="M365" s="19" t="str">
        <f t="shared" si="32"/>
        <v>--</v>
      </c>
      <c r="N365" s="143"/>
      <c r="O365" s="106" t="str">
        <f t="shared" si="33"/>
        <v>--</v>
      </c>
      <c r="P365" s="143"/>
      <c r="Q365" s="70" t="b">
        <f t="shared" si="34"/>
        <v>1</v>
      </c>
      <c r="R365" s="136" t="str">
        <f t="shared" si="35"/>
        <v>---</v>
      </c>
      <c r="S365" s="136" t="str">
        <f t="shared" si="36"/>
        <v>---</v>
      </c>
      <c r="T365" s="65" t="str">
        <f t="shared" si="37"/>
        <v>--</v>
      </c>
      <c r="V365" s="77"/>
      <c r="W365" s="124"/>
      <c r="X365">
        <f>W362*W365</f>
        <v>0</v>
      </c>
    </row>
    <row r="366" spans="1:24" ht="20.100000000000001" customHeight="1">
      <c r="B366" s="86" t="s">
        <v>100</v>
      </c>
      <c r="C366" s="81" t="s">
        <v>37</v>
      </c>
      <c r="D366" s="87"/>
      <c r="E366" s="104" t="b">
        <v>0</v>
      </c>
      <c r="F366" s="108">
        <v>1</v>
      </c>
      <c r="G366" s="88"/>
      <c r="H366" s="123" t="s">
        <v>180</v>
      </c>
      <c r="I366" s="62"/>
      <c r="J366" s="89"/>
      <c r="K366" s="19" t="str">
        <f t="shared" si="31"/>
        <v>--</v>
      </c>
      <c r="L366" s="143"/>
      <c r="M366" s="19" t="str">
        <f t="shared" si="32"/>
        <v>--</v>
      </c>
      <c r="N366" s="143"/>
      <c r="O366" s="106" t="str">
        <f t="shared" si="33"/>
        <v>--</v>
      </c>
      <c r="P366" s="143"/>
      <c r="Q366" s="70" t="b">
        <f t="shared" si="34"/>
        <v>1</v>
      </c>
      <c r="R366" s="136" t="str">
        <f t="shared" si="35"/>
        <v>---</v>
      </c>
      <c r="S366" s="136" t="str">
        <f t="shared" si="36"/>
        <v>---</v>
      </c>
      <c r="T366" s="65" t="str">
        <f t="shared" si="37"/>
        <v>--</v>
      </c>
      <c r="V366" s="77"/>
      <c r="W366" s="124"/>
      <c r="X366">
        <f>W362*W366</f>
        <v>0</v>
      </c>
    </row>
    <row r="367" spans="1:24" ht="20.100000000000001" customHeight="1">
      <c r="B367" s="86" t="s">
        <v>101</v>
      </c>
      <c r="C367" s="81" t="s">
        <v>36</v>
      </c>
      <c r="D367" s="87" t="s">
        <v>53</v>
      </c>
      <c r="E367" s="104" t="b">
        <v>0</v>
      </c>
      <c r="F367" s="108">
        <v>0.73</v>
      </c>
      <c r="G367" s="88"/>
      <c r="H367" s="123" t="s">
        <v>180</v>
      </c>
      <c r="I367" s="62"/>
      <c r="J367" s="89"/>
      <c r="K367" s="19" t="str">
        <f t="shared" si="31"/>
        <v>--</v>
      </c>
      <c r="L367" s="143"/>
      <c r="M367" s="19" t="str">
        <f t="shared" si="32"/>
        <v>--</v>
      </c>
      <c r="N367" s="143"/>
      <c r="O367" s="106" t="str">
        <f t="shared" si="33"/>
        <v>--</v>
      </c>
      <c r="P367" s="143"/>
      <c r="Q367" s="70" t="b">
        <f t="shared" si="34"/>
        <v>1</v>
      </c>
      <c r="R367" s="136" t="str">
        <f t="shared" si="35"/>
        <v>---</v>
      </c>
      <c r="S367" s="136" t="str">
        <f t="shared" si="36"/>
        <v>---</v>
      </c>
      <c r="T367" s="65" t="str">
        <f t="shared" si="37"/>
        <v>--</v>
      </c>
      <c r="V367" s="77"/>
      <c r="W367" s="124"/>
      <c r="X367">
        <f>W362*W367</f>
        <v>0</v>
      </c>
    </row>
    <row r="368" spans="1:24" ht="20.100000000000001" customHeight="1">
      <c r="B368" s="86" t="s">
        <v>41</v>
      </c>
      <c r="C368" s="81" t="s">
        <v>45</v>
      </c>
      <c r="D368" s="87"/>
      <c r="E368" s="104" t="b">
        <v>0</v>
      </c>
      <c r="F368" s="108">
        <v>0.7</v>
      </c>
      <c r="G368" s="88"/>
      <c r="H368" s="123" t="s">
        <v>170</v>
      </c>
      <c r="I368" s="62"/>
      <c r="J368" s="89"/>
      <c r="K368" s="19" t="str">
        <f t="shared" si="31"/>
        <v>--</v>
      </c>
      <c r="L368" s="143"/>
      <c r="M368" s="19" t="str">
        <f t="shared" si="32"/>
        <v>--</v>
      </c>
      <c r="N368" s="143"/>
      <c r="O368" s="106">
        <f t="shared" si="33"/>
        <v>0</v>
      </c>
      <c r="P368" s="143"/>
      <c r="Q368" s="70" t="b">
        <f t="shared" si="34"/>
        <v>1</v>
      </c>
      <c r="R368" s="136" t="str">
        <f t="shared" si="35"/>
        <v>---</v>
      </c>
      <c r="S368" s="136" t="str">
        <f t="shared" si="36"/>
        <v>---</v>
      </c>
      <c r="T368" s="65">
        <f t="shared" si="37"/>
        <v>0</v>
      </c>
      <c r="V368" s="77"/>
      <c r="W368" s="77"/>
      <c r="X368">
        <f>W362*W368</f>
        <v>0</v>
      </c>
    </row>
    <row r="369" spans="2:24" ht="20.100000000000001" customHeight="1">
      <c r="B369" s="86" t="s">
        <v>123</v>
      </c>
      <c r="C369" s="81" t="s">
        <v>46</v>
      </c>
      <c r="D369" s="87" t="s">
        <v>38</v>
      </c>
      <c r="E369" s="104" t="b">
        <v>0</v>
      </c>
      <c r="F369" s="108">
        <v>0.04</v>
      </c>
      <c r="G369" s="88"/>
      <c r="H369" s="123" t="s">
        <v>180</v>
      </c>
      <c r="I369" s="62"/>
      <c r="J369" s="89"/>
      <c r="K369" s="19" t="str">
        <f t="shared" si="31"/>
        <v>--</v>
      </c>
      <c r="L369" s="143"/>
      <c r="M369" s="19" t="str">
        <f t="shared" si="32"/>
        <v>--</v>
      </c>
      <c r="N369" s="143"/>
      <c r="O369" s="106" t="str">
        <f t="shared" si="33"/>
        <v>--</v>
      </c>
      <c r="P369" s="143"/>
      <c r="Q369" s="70" t="b">
        <f t="shared" si="34"/>
        <v>1</v>
      </c>
      <c r="R369" s="136" t="str">
        <f t="shared" si="35"/>
        <v>---</v>
      </c>
      <c r="S369" s="136" t="str">
        <f t="shared" si="36"/>
        <v>---</v>
      </c>
      <c r="T369" s="65" t="str">
        <f t="shared" si="37"/>
        <v>--</v>
      </c>
      <c r="V369" s="77"/>
      <c r="W369" s="77"/>
      <c r="X369">
        <f>W362*W369</f>
        <v>0</v>
      </c>
    </row>
    <row r="370" spans="2:24" ht="20.100000000000001" customHeight="1">
      <c r="B370" s="86" t="s">
        <v>124</v>
      </c>
      <c r="C370" s="81" t="s">
        <v>66</v>
      </c>
      <c r="D370" s="87"/>
      <c r="E370" s="104" t="b">
        <v>0</v>
      </c>
      <c r="F370" s="108"/>
      <c r="G370" s="88">
        <v>8830</v>
      </c>
      <c r="H370" s="123" t="s">
        <v>180</v>
      </c>
      <c r="I370" s="62"/>
      <c r="J370" s="89"/>
      <c r="K370" s="19" t="str">
        <f t="shared" si="31"/>
        <v>--</v>
      </c>
      <c r="L370" s="143"/>
      <c r="M370" s="19" t="str">
        <f t="shared" si="32"/>
        <v>--</v>
      </c>
      <c r="N370" s="143"/>
      <c r="O370" s="106" t="str">
        <f t="shared" si="33"/>
        <v>--</v>
      </c>
      <c r="P370" s="143"/>
      <c r="Q370" s="70" t="b">
        <f t="shared" si="34"/>
        <v>1</v>
      </c>
      <c r="R370" s="136" t="str">
        <f t="shared" si="35"/>
        <v>---</v>
      </c>
      <c r="S370" s="136" t="str">
        <f t="shared" si="36"/>
        <v>---</v>
      </c>
      <c r="T370" s="65" t="str">
        <f t="shared" si="37"/>
        <v>--</v>
      </c>
      <c r="V370" s="77"/>
      <c r="W370" s="77"/>
      <c r="X370">
        <f>W362*W370</f>
        <v>0</v>
      </c>
    </row>
    <row r="371" spans="2:24" ht="20.100000000000001" customHeight="1">
      <c r="B371" s="86" t="s">
        <v>94</v>
      </c>
      <c r="C371" s="81" t="s">
        <v>47</v>
      </c>
      <c r="D371" s="87"/>
      <c r="E371" s="104" t="b">
        <v>0</v>
      </c>
      <c r="F371" s="108">
        <v>0.12</v>
      </c>
      <c r="G371" s="88"/>
      <c r="H371" s="123" t="s">
        <v>175</v>
      </c>
      <c r="I371" s="62"/>
      <c r="J371" s="89"/>
      <c r="K371" s="19" t="str">
        <f t="shared" si="31"/>
        <v>--</v>
      </c>
      <c r="L371" s="143"/>
      <c r="M371" s="19" t="str">
        <f t="shared" si="32"/>
        <v>--</v>
      </c>
      <c r="N371" s="143"/>
      <c r="O371" s="106">
        <f t="shared" si="33"/>
        <v>0</v>
      </c>
      <c r="P371" s="143"/>
      <c r="Q371" s="70" t="b">
        <f t="shared" si="34"/>
        <v>1</v>
      </c>
      <c r="R371" s="136" t="str">
        <f t="shared" si="35"/>
        <v>---</v>
      </c>
      <c r="S371" s="136" t="str">
        <f t="shared" si="36"/>
        <v>---</v>
      </c>
      <c r="T371" s="65">
        <f t="shared" si="37"/>
        <v>0</v>
      </c>
      <c r="V371" s="77"/>
      <c r="W371" s="77"/>
      <c r="X371">
        <f>W362*W371</f>
        <v>0</v>
      </c>
    </row>
    <row r="372" spans="2:24" ht="20.100000000000001" customHeight="1">
      <c r="B372" s="86" t="s">
        <v>98</v>
      </c>
      <c r="C372" s="81" t="s">
        <v>65</v>
      </c>
      <c r="D372" s="87" t="s">
        <v>51</v>
      </c>
      <c r="E372" s="104" t="b">
        <v>0</v>
      </c>
      <c r="F372" s="108"/>
      <c r="G372" s="88">
        <v>9160</v>
      </c>
      <c r="H372" s="123" t="s">
        <v>180</v>
      </c>
      <c r="I372" s="62"/>
      <c r="J372" s="89"/>
      <c r="K372" s="19" t="str">
        <f t="shared" si="31"/>
        <v>--</v>
      </c>
      <c r="L372" s="143"/>
      <c r="M372" s="19" t="str">
        <f t="shared" si="32"/>
        <v>--</v>
      </c>
      <c r="N372" s="143"/>
      <c r="O372" s="106" t="str">
        <f t="shared" si="33"/>
        <v>--</v>
      </c>
      <c r="P372" s="143"/>
      <c r="Q372" s="70" t="b">
        <f t="shared" si="34"/>
        <v>1</v>
      </c>
      <c r="R372" s="136" t="str">
        <f t="shared" si="35"/>
        <v>---</v>
      </c>
      <c r="S372" s="136" t="str">
        <f t="shared" si="36"/>
        <v>---</v>
      </c>
      <c r="T372" s="65" t="str">
        <f t="shared" si="37"/>
        <v>--</v>
      </c>
      <c r="V372" s="77"/>
      <c r="W372" s="77"/>
      <c r="X372">
        <f>W362*W372</f>
        <v>0</v>
      </c>
    </row>
    <row r="373" spans="2:24" ht="20.100000000000001" customHeight="1">
      <c r="B373" s="86" t="s">
        <v>109</v>
      </c>
      <c r="C373" s="81" t="s">
        <v>69</v>
      </c>
      <c r="D373" s="87" t="s">
        <v>72</v>
      </c>
      <c r="E373" s="104" t="b">
        <v>0</v>
      </c>
      <c r="F373" s="108"/>
      <c r="G373" s="88">
        <v>1430</v>
      </c>
      <c r="H373" s="123" t="s">
        <v>180</v>
      </c>
      <c r="I373" s="62"/>
      <c r="J373" s="89"/>
      <c r="K373" s="19" t="str">
        <f t="shared" si="31"/>
        <v>--</v>
      </c>
      <c r="L373" s="143"/>
      <c r="M373" s="19" t="str">
        <f t="shared" si="32"/>
        <v>--</v>
      </c>
      <c r="N373" s="143"/>
      <c r="O373" s="106" t="str">
        <f t="shared" si="33"/>
        <v>--</v>
      </c>
      <c r="P373" s="143"/>
      <c r="Q373" s="70" t="b">
        <f t="shared" si="34"/>
        <v>1</v>
      </c>
      <c r="R373" s="136" t="str">
        <f t="shared" si="35"/>
        <v>---</v>
      </c>
      <c r="S373" s="136" t="str">
        <f t="shared" si="36"/>
        <v>---</v>
      </c>
      <c r="T373" s="65" t="str">
        <f t="shared" si="37"/>
        <v>--</v>
      </c>
      <c r="V373" s="77"/>
      <c r="W373" s="77"/>
      <c r="X373">
        <f>W362*W373</f>
        <v>0</v>
      </c>
    </row>
    <row r="374" spans="2:24" ht="20.100000000000001" customHeight="1" thickBot="1">
      <c r="B374" s="86" t="s">
        <v>95</v>
      </c>
      <c r="C374" s="81" t="s">
        <v>68</v>
      </c>
      <c r="D374" s="87"/>
      <c r="E374" s="104" t="b">
        <v>0</v>
      </c>
      <c r="F374" s="108"/>
      <c r="G374" s="88">
        <v>1640</v>
      </c>
      <c r="H374" s="123" t="s">
        <v>175</v>
      </c>
      <c r="I374" s="62"/>
      <c r="J374" s="89"/>
      <c r="K374" s="19" t="str">
        <f t="shared" si="31"/>
        <v>--</v>
      </c>
      <c r="L374" s="143"/>
      <c r="M374" s="19" t="str">
        <f t="shared" si="32"/>
        <v>--</v>
      </c>
      <c r="N374" s="143"/>
      <c r="O374" s="106">
        <f t="shared" si="33"/>
        <v>0</v>
      </c>
      <c r="P374" s="143"/>
      <c r="Q374" s="70" t="b">
        <f t="shared" si="34"/>
        <v>1</v>
      </c>
      <c r="R374" s="136" t="str">
        <f t="shared" si="35"/>
        <v>---</v>
      </c>
      <c r="S374" s="136" t="str">
        <f t="shared" si="36"/>
        <v>---</v>
      </c>
      <c r="T374" s="65">
        <f t="shared" si="37"/>
        <v>0</v>
      </c>
      <c r="V374" t="s">
        <v>188</v>
      </c>
      <c r="W374" s="125">
        <f>SUM(W365:W373)</f>
        <v>0</v>
      </c>
      <c r="X374" s="126">
        <f>SUM(X365:X373)</f>
        <v>0</v>
      </c>
    </row>
    <row r="375" spans="2:24" ht="20.100000000000001" customHeight="1" thickTop="1">
      <c r="B375" s="86" t="s">
        <v>97</v>
      </c>
      <c r="C375" s="81" t="s">
        <v>67</v>
      </c>
      <c r="D375" s="87" t="s">
        <v>105</v>
      </c>
      <c r="E375" s="104" t="b">
        <v>0</v>
      </c>
      <c r="F375" s="108"/>
      <c r="G375" s="88">
        <v>502</v>
      </c>
      <c r="H375" s="123" t="s">
        <v>180</v>
      </c>
      <c r="I375" s="62"/>
      <c r="J375" s="89"/>
      <c r="K375" s="19" t="str">
        <f t="shared" si="31"/>
        <v>--</v>
      </c>
      <c r="L375" s="143"/>
      <c r="M375" s="19" t="str">
        <f t="shared" si="32"/>
        <v>--</v>
      </c>
      <c r="N375" s="143"/>
      <c r="O375" s="106" t="str">
        <f t="shared" si="33"/>
        <v>--</v>
      </c>
      <c r="P375" s="143"/>
      <c r="Q375" s="70" t="b">
        <f t="shared" si="34"/>
        <v>1</v>
      </c>
      <c r="R375" s="136" t="str">
        <f t="shared" si="35"/>
        <v>---</v>
      </c>
      <c r="S375" s="136" t="str">
        <f t="shared" si="36"/>
        <v>---</v>
      </c>
      <c r="T375" s="65" t="str">
        <f t="shared" si="37"/>
        <v>--</v>
      </c>
    </row>
    <row r="376" spans="2:24" ht="20.100000000000001" customHeight="1">
      <c r="B376" s="86" t="s">
        <v>60</v>
      </c>
      <c r="C376" s="81" t="s">
        <v>70</v>
      </c>
      <c r="D376" s="87"/>
      <c r="E376" s="104" t="b">
        <v>0</v>
      </c>
      <c r="F376" s="108"/>
      <c r="G376" s="88">
        <v>31</v>
      </c>
      <c r="H376" s="123" t="s">
        <v>174</v>
      </c>
      <c r="I376" s="62"/>
      <c r="J376" s="89"/>
      <c r="K376" s="19" t="str">
        <f t="shared" si="31"/>
        <v>--</v>
      </c>
      <c r="L376" s="143"/>
      <c r="M376" s="19" t="str">
        <f t="shared" si="32"/>
        <v>--</v>
      </c>
      <c r="N376" s="143"/>
      <c r="O376" s="106">
        <f t="shared" si="33"/>
        <v>0</v>
      </c>
      <c r="P376" s="143"/>
      <c r="Q376" s="70" t="b">
        <f t="shared" si="34"/>
        <v>1</v>
      </c>
      <c r="R376" s="136" t="str">
        <f t="shared" si="35"/>
        <v>---</v>
      </c>
      <c r="S376" s="136" t="str">
        <f t="shared" si="36"/>
        <v>---</v>
      </c>
      <c r="T376" s="65">
        <f t="shared" si="37"/>
        <v>0</v>
      </c>
    </row>
    <row r="377" spans="2:24" ht="20.100000000000001" customHeight="1">
      <c r="B377" s="86" t="s">
        <v>96</v>
      </c>
      <c r="C377" s="81" t="s">
        <v>102</v>
      </c>
      <c r="D377" s="87"/>
      <c r="E377" s="104" t="b">
        <v>0</v>
      </c>
      <c r="F377" s="108"/>
      <c r="G377" s="88">
        <v>6</v>
      </c>
      <c r="H377" s="123" t="s">
        <v>180</v>
      </c>
      <c r="I377" s="62"/>
      <c r="J377" s="89"/>
      <c r="K377" s="19" t="str">
        <f t="shared" si="31"/>
        <v>--</v>
      </c>
      <c r="L377" s="143"/>
      <c r="M377" s="19" t="str">
        <f t="shared" si="32"/>
        <v>--</v>
      </c>
      <c r="N377" s="143"/>
      <c r="O377" s="106" t="str">
        <f t="shared" si="33"/>
        <v>--</v>
      </c>
      <c r="P377" s="143"/>
      <c r="Q377" s="70" t="b">
        <f t="shared" si="34"/>
        <v>1</v>
      </c>
      <c r="R377" s="136" t="str">
        <f t="shared" si="35"/>
        <v>---</v>
      </c>
      <c r="S377" s="136" t="str">
        <f t="shared" si="36"/>
        <v>---</v>
      </c>
      <c r="T377" s="65" t="str">
        <f t="shared" si="37"/>
        <v>--</v>
      </c>
    </row>
    <row r="378" spans="2:24" ht="20.100000000000001" customHeight="1">
      <c r="B378" s="86" t="s">
        <v>59</v>
      </c>
      <c r="C378" s="81" t="s">
        <v>64</v>
      </c>
      <c r="D378" s="87"/>
      <c r="E378" s="104" t="b">
        <v>0</v>
      </c>
      <c r="F378" s="108"/>
      <c r="G378" s="88">
        <v>3</v>
      </c>
      <c r="H378" s="123" t="s">
        <v>180</v>
      </c>
      <c r="I378" s="62"/>
      <c r="J378" s="89"/>
      <c r="K378" s="19" t="str">
        <f t="shared" si="31"/>
        <v>--</v>
      </c>
      <c r="L378" s="143"/>
      <c r="M378" s="19" t="str">
        <f t="shared" si="32"/>
        <v>--</v>
      </c>
      <c r="N378" s="143"/>
      <c r="O378" s="106" t="str">
        <f t="shared" si="33"/>
        <v>--</v>
      </c>
      <c r="P378" s="143"/>
      <c r="Q378" s="70" t="b">
        <f t="shared" si="34"/>
        <v>1</v>
      </c>
      <c r="R378" s="136" t="str">
        <f t="shared" si="35"/>
        <v>---</v>
      </c>
      <c r="S378" s="136" t="str">
        <f t="shared" si="36"/>
        <v>---</v>
      </c>
      <c r="T378" s="65" t="str">
        <f t="shared" si="37"/>
        <v>--</v>
      </c>
    </row>
    <row r="379" spans="2:24" ht="20.100000000000001" customHeight="1">
      <c r="B379" s="86" t="s">
        <v>58</v>
      </c>
      <c r="C379" s="81" t="s">
        <v>71</v>
      </c>
      <c r="D379" s="87"/>
      <c r="E379" s="104" t="b">
        <v>0</v>
      </c>
      <c r="F379" s="108"/>
      <c r="G379" s="88">
        <v>5</v>
      </c>
      <c r="H379" s="123" t="s">
        <v>175</v>
      </c>
      <c r="I379" s="62"/>
      <c r="J379" s="89"/>
      <c r="K379" s="19" t="str">
        <f t="shared" si="31"/>
        <v>--</v>
      </c>
      <c r="L379" s="143"/>
      <c r="M379" s="19" t="str">
        <f t="shared" si="32"/>
        <v>--</v>
      </c>
      <c r="N379" s="143"/>
      <c r="O379" s="106">
        <f t="shared" si="33"/>
        <v>0</v>
      </c>
      <c r="P379" s="143"/>
      <c r="Q379" s="70" t="b">
        <f t="shared" si="34"/>
        <v>1</v>
      </c>
      <c r="R379" s="136" t="str">
        <f t="shared" si="35"/>
        <v>---</v>
      </c>
      <c r="S379" s="136" t="str">
        <f t="shared" si="36"/>
        <v>---</v>
      </c>
      <c r="T379" s="65">
        <f t="shared" si="37"/>
        <v>0</v>
      </c>
    </row>
    <row r="380" spans="2:24" ht="20.100000000000001" customHeight="1">
      <c r="B380" s="86" t="s">
        <v>91</v>
      </c>
      <c r="C380" s="81" t="s">
        <v>63</v>
      </c>
      <c r="D380" s="87"/>
      <c r="E380" s="104" t="b">
        <v>0</v>
      </c>
      <c r="F380" s="108"/>
      <c r="G380" s="88">
        <v>5</v>
      </c>
      <c r="H380" s="123" t="s">
        <v>174</v>
      </c>
      <c r="I380" s="62"/>
      <c r="J380" s="89"/>
      <c r="K380" s="19" t="str">
        <f t="shared" si="31"/>
        <v>--</v>
      </c>
      <c r="L380" s="143"/>
      <c r="M380" s="19" t="str">
        <f t="shared" si="32"/>
        <v>--</v>
      </c>
      <c r="N380" s="143"/>
      <c r="O380" s="106">
        <f t="shared" si="33"/>
        <v>0</v>
      </c>
      <c r="P380" s="143"/>
      <c r="Q380" s="70" t="b">
        <f t="shared" si="34"/>
        <v>1</v>
      </c>
      <c r="R380" s="136" t="str">
        <f t="shared" si="35"/>
        <v>---</v>
      </c>
      <c r="S380" s="136" t="str">
        <f t="shared" si="36"/>
        <v>---</v>
      </c>
      <c r="T380" s="65">
        <f t="shared" si="37"/>
        <v>0</v>
      </c>
    </row>
    <row r="381" spans="2:24" ht="20.100000000000001" customHeight="1">
      <c r="B381" s="86" t="s">
        <v>140</v>
      </c>
      <c r="C381" s="81" t="s">
        <v>62</v>
      </c>
      <c r="D381" s="87"/>
      <c r="E381" s="104" t="b">
        <v>0</v>
      </c>
      <c r="F381" s="108"/>
      <c r="G381" s="88">
        <v>5</v>
      </c>
      <c r="H381" s="123" t="s">
        <v>174</v>
      </c>
      <c r="I381" s="62"/>
      <c r="J381" s="89"/>
      <c r="K381" s="19" t="str">
        <f t="shared" si="31"/>
        <v>--</v>
      </c>
      <c r="L381" s="143"/>
      <c r="M381" s="19" t="str">
        <f t="shared" si="32"/>
        <v>--</v>
      </c>
      <c r="N381" s="143"/>
      <c r="O381" s="106">
        <f t="shared" si="33"/>
        <v>0</v>
      </c>
      <c r="P381" s="143"/>
      <c r="Q381" s="70" t="b">
        <f t="shared" si="34"/>
        <v>1</v>
      </c>
      <c r="R381" s="136" t="str">
        <f t="shared" si="35"/>
        <v>---</v>
      </c>
      <c r="S381" s="136" t="str">
        <f t="shared" si="36"/>
        <v>---</v>
      </c>
      <c r="T381" s="65">
        <f t="shared" si="37"/>
        <v>0</v>
      </c>
    </row>
    <row r="382" spans="2:24" ht="20.100000000000001" customHeight="1">
      <c r="B382" s="86" t="s">
        <v>106</v>
      </c>
      <c r="C382" s="81" t="s">
        <v>61</v>
      </c>
      <c r="D382" s="87"/>
      <c r="E382" s="104" t="b">
        <v>0</v>
      </c>
      <c r="F382" s="108"/>
      <c r="G382" s="88">
        <v>0</v>
      </c>
      <c r="H382" s="123" t="s">
        <v>180</v>
      </c>
      <c r="I382" s="62">
        <v>0.3</v>
      </c>
      <c r="J382" s="89"/>
      <c r="K382" s="19" t="str">
        <f t="shared" si="31"/>
        <v>--</v>
      </c>
      <c r="L382" s="143"/>
      <c r="M382" s="19" t="str">
        <f t="shared" si="32"/>
        <v>--</v>
      </c>
      <c r="N382" s="143"/>
      <c r="O382" s="106">
        <f t="shared" si="33"/>
        <v>0</v>
      </c>
      <c r="P382" s="143"/>
      <c r="Q382" s="70" t="b">
        <f t="shared" si="34"/>
        <v>1</v>
      </c>
      <c r="R382" s="136" t="str">
        <f t="shared" si="35"/>
        <v>---</v>
      </c>
      <c r="S382" s="136" t="str">
        <f t="shared" si="36"/>
        <v>---</v>
      </c>
      <c r="T382" s="65">
        <f t="shared" si="37"/>
        <v>0</v>
      </c>
    </row>
    <row r="383" spans="2:24" ht="20.100000000000001" customHeight="1">
      <c r="B383" s="86" t="s">
        <v>107</v>
      </c>
      <c r="C383" s="81" t="s">
        <v>108</v>
      </c>
      <c r="D383" s="87"/>
      <c r="E383" s="104" t="b">
        <v>0</v>
      </c>
      <c r="F383" s="108"/>
      <c r="G383" s="88"/>
      <c r="H383" s="123" t="s">
        <v>180</v>
      </c>
      <c r="I383" s="62">
        <v>1.4E-2</v>
      </c>
      <c r="J383" s="89"/>
      <c r="K383" s="19" t="str">
        <f t="shared" si="31"/>
        <v>--</v>
      </c>
      <c r="L383" s="143"/>
      <c r="M383" s="19" t="str">
        <f t="shared" si="32"/>
        <v>--</v>
      </c>
      <c r="N383" s="143"/>
      <c r="O383" s="106">
        <f t="shared" si="33"/>
        <v>0</v>
      </c>
      <c r="P383" s="143"/>
      <c r="Q383" s="70" t="b">
        <f t="shared" si="34"/>
        <v>1</v>
      </c>
      <c r="R383" s="136" t="str">
        <f t="shared" si="35"/>
        <v>---</v>
      </c>
      <c r="S383" s="136" t="str">
        <f t="shared" si="36"/>
        <v>---</v>
      </c>
      <c r="T383" s="65">
        <f t="shared" si="37"/>
        <v>0</v>
      </c>
    </row>
    <row r="384" spans="2:24" ht="20.100000000000001" customHeight="1">
      <c r="B384" s="86" t="s">
        <v>119</v>
      </c>
      <c r="C384" s="81"/>
      <c r="D384" s="87" t="s">
        <v>120</v>
      </c>
      <c r="E384" s="104" t="b">
        <v>0</v>
      </c>
      <c r="F384" s="108"/>
      <c r="G384" s="88"/>
      <c r="H384" s="123" t="s">
        <v>180</v>
      </c>
      <c r="I384" s="62">
        <v>19</v>
      </c>
      <c r="J384" s="89"/>
      <c r="K384" s="19" t="str">
        <f t="shared" si="31"/>
        <v>--</v>
      </c>
      <c r="L384" s="143"/>
      <c r="M384" s="19" t="str">
        <f t="shared" si="32"/>
        <v>--</v>
      </c>
      <c r="N384" s="143"/>
      <c r="O384" s="106">
        <f t="shared" si="33"/>
        <v>0</v>
      </c>
      <c r="P384" s="143"/>
      <c r="Q384" s="70" t="b">
        <f t="shared" si="34"/>
        <v>1</v>
      </c>
      <c r="R384" s="136" t="str">
        <f t="shared" si="35"/>
        <v>---</v>
      </c>
      <c r="S384" s="136" t="str">
        <f t="shared" si="36"/>
        <v>---</v>
      </c>
      <c r="T384" s="65">
        <f t="shared" si="37"/>
        <v>0</v>
      </c>
    </row>
    <row r="385" spans="1:20" ht="20.100000000000001" customHeight="1">
      <c r="B385" s="86" t="s">
        <v>117</v>
      </c>
      <c r="C385" s="81"/>
      <c r="D385" s="87" t="s">
        <v>118</v>
      </c>
      <c r="E385" s="104" t="b">
        <v>0</v>
      </c>
      <c r="F385" s="108"/>
      <c r="G385" s="88"/>
      <c r="H385" s="123" t="s">
        <v>175</v>
      </c>
      <c r="I385" s="62"/>
      <c r="J385" s="89"/>
      <c r="K385" s="19" t="str">
        <f t="shared" si="31"/>
        <v>--</v>
      </c>
      <c r="L385" s="143"/>
      <c r="M385" s="19" t="str">
        <f t="shared" si="32"/>
        <v>--</v>
      </c>
      <c r="N385" s="143"/>
      <c r="O385" s="106">
        <f t="shared" si="33"/>
        <v>0</v>
      </c>
      <c r="P385" s="143"/>
      <c r="Q385" s="70" t="b">
        <f t="shared" si="34"/>
        <v>1</v>
      </c>
      <c r="R385" s="136" t="str">
        <f t="shared" si="35"/>
        <v>---</v>
      </c>
      <c r="S385" s="136" t="str">
        <f t="shared" si="36"/>
        <v>---</v>
      </c>
      <c r="T385" s="65">
        <f t="shared" si="37"/>
        <v>0</v>
      </c>
    </row>
    <row r="386" spans="1:20" ht="20.100000000000001" customHeight="1">
      <c r="B386" s="86" t="s">
        <v>103</v>
      </c>
      <c r="C386" s="81" t="s">
        <v>104</v>
      </c>
      <c r="D386" s="87"/>
      <c r="E386" s="104" t="b">
        <v>0</v>
      </c>
      <c r="F386" s="108"/>
      <c r="G386" s="88"/>
      <c r="H386" s="123" t="s">
        <v>180</v>
      </c>
      <c r="I386" s="62"/>
      <c r="J386" s="89"/>
      <c r="K386" s="19" t="str">
        <f t="shared" si="31"/>
        <v>--</v>
      </c>
      <c r="L386" s="143"/>
      <c r="M386" s="19" t="str">
        <f t="shared" si="32"/>
        <v>--</v>
      </c>
      <c r="N386" s="143"/>
      <c r="O386" s="106" t="str">
        <f t="shared" si="33"/>
        <v>--</v>
      </c>
      <c r="P386" s="143"/>
      <c r="Q386" s="70" t="b">
        <f t="shared" si="34"/>
        <v>1</v>
      </c>
      <c r="R386" s="136" t="str">
        <f t="shared" si="35"/>
        <v>---</v>
      </c>
      <c r="S386" s="136" t="str">
        <f t="shared" si="36"/>
        <v>---</v>
      </c>
      <c r="T386" s="65" t="str">
        <f t="shared" si="37"/>
        <v>--</v>
      </c>
    </row>
    <row r="387" spans="1:20" ht="20.100000000000001" customHeight="1">
      <c r="B387" s="85" t="s">
        <v>125</v>
      </c>
      <c r="C387" s="81"/>
      <c r="D387" s="83"/>
      <c r="E387" s="104" t="b">
        <v>0</v>
      </c>
      <c r="F387" s="109">
        <v>5.0000000000000001E-3</v>
      </c>
      <c r="G387" s="89"/>
      <c r="H387" s="123" t="s">
        <v>180</v>
      </c>
      <c r="I387" s="62">
        <v>0.01</v>
      </c>
      <c r="J387" s="89"/>
      <c r="K387" s="19" t="str">
        <f t="shared" si="31"/>
        <v>--</v>
      </c>
      <c r="L387" s="143" t="str">
        <f>IF(K387&gt;0,IFERROR(MATCH(K387,R_11values,-1),""),"")</f>
        <v/>
      </c>
      <c r="M387" s="19" t="str">
        <f t="shared" si="32"/>
        <v>--</v>
      </c>
      <c r="N387" s="143" t="str">
        <f xml:space="preserve"> IF(M387&gt;0, IFERROR(MATCH(M387,CO2values,-1),""),"")</f>
        <v/>
      </c>
      <c r="O387" s="106">
        <f t="shared" si="33"/>
        <v>0</v>
      </c>
      <c r="P387" s="143" t="str">
        <f xml:space="preserve"> IF(O387&gt;0, IFERROR(MATCH(O387,NVvalues,-1),""),"")</f>
        <v/>
      </c>
      <c r="Q387" s="70" t="b">
        <f t="shared" si="34"/>
        <v>1</v>
      </c>
      <c r="R387" s="136" t="str">
        <f t="shared" si="35"/>
        <v>---</v>
      </c>
      <c r="S387" s="136" t="str">
        <f t="shared" si="36"/>
        <v>---</v>
      </c>
      <c r="T387" s="65">
        <f t="shared" si="37"/>
        <v>0</v>
      </c>
    </row>
    <row r="388" spans="1:20" ht="20.100000000000001" customHeight="1" thickBot="1">
      <c r="B388" s="86" t="s">
        <v>126</v>
      </c>
      <c r="C388" s="81"/>
      <c r="D388" s="83"/>
      <c r="E388" s="104" t="b">
        <v>0</v>
      </c>
      <c r="F388" s="107">
        <v>4.1000000000000002E-2</v>
      </c>
      <c r="G388" s="90">
        <v>3096</v>
      </c>
      <c r="H388" s="123" t="s">
        <v>180</v>
      </c>
      <c r="I388" s="62">
        <v>1.0000000000000001E-5</v>
      </c>
      <c r="J388" s="89"/>
      <c r="K388" s="19" t="str">
        <f t="shared" si="31"/>
        <v>--</v>
      </c>
      <c r="L388" s="143" t="str">
        <f>IF(K388&gt;0,IFERROR(MATCH(K388,R_11values,-1),""),"")</f>
        <v/>
      </c>
      <c r="M388" s="19" t="str">
        <f t="shared" si="32"/>
        <v>--</v>
      </c>
      <c r="N388" s="143" t="str">
        <f xml:space="preserve"> IF(M388&gt;0, IFERROR(MATCH(M388,CO2values,-1),""),"")</f>
        <v/>
      </c>
      <c r="O388" s="106">
        <f t="shared" si="33"/>
        <v>0</v>
      </c>
      <c r="P388" s="143" t="str">
        <f xml:space="preserve"> IF(O388&gt;0, IFERROR(MATCH(O388,NVvalues,-1),""),"")</f>
        <v/>
      </c>
      <c r="Q388" s="70" t="b">
        <f t="shared" si="34"/>
        <v>1</v>
      </c>
      <c r="R388" s="136" t="str">
        <f t="shared" si="35"/>
        <v>---</v>
      </c>
      <c r="S388" s="136" t="str">
        <f t="shared" si="36"/>
        <v>---</v>
      </c>
      <c r="T388" s="65">
        <f t="shared" si="37"/>
        <v>0</v>
      </c>
    </row>
    <row r="389" spans="1:20" ht="13.5" thickBot="1">
      <c r="B389" s="73" t="s">
        <v>195</v>
      </c>
      <c r="C389" s="37"/>
      <c r="D389" s="55"/>
      <c r="E389" s="55"/>
      <c r="F389" s="71"/>
      <c r="G389" s="189" t="s">
        <v>16</v>
      </c>
      <c r="H389" s="189"/>
      <c r="I389" s="189"/>
      <c r="J389" s="190"/>
      <c r="K389" s="10"/>
      <c r="L389" s="10"/>
      <c r="M389" s="10"/>
      <c r="N389" s="10"/>
      <c r="O389" s="10"/>
      <c r="P389" s="143"/>
      <c r="Q389" s="91" t="s">
        <v>93</v>
      </c>
      <c r="R389" s="92">
        <f>IF($S392,SUM(R362:R388),"Invalid")</f>
        <v>0</v>
      </c>
      <c r="S389" s="92">
        <f>IF($S392,SUM(S362:S388),"Invalid")</f>
        <v>0</v>
      </c>
      <c r="T389" s="93">
        <f>IF($S392,SUM(T362:T388),"Invalid")</f>
        <v>0</v>
      </c>
    </row>
    <row r="390" spans="1:20" ht="13.5" thickTop="1">
      <c r="B390" s="38"/>
      <c r="C390" s="6"/>
      <c r="D390" s="137" t="s">
        <v>13</v>
      </c>
      <c r="E390" s="137"/>
      <c r="F390" s="137" t="s">
        <v>15</v>
      </c>
      <c r="G390" s="137">
        <v>1</v>
      </c>
      <c r="H390" s="137">
        <v>2</v>
      </c>
      <c r="I390" s="137">
        <v>3</v>
      </c>
      <c r="J390" s="72">
        <v>4</v>
      </c>
      <c r="K390" s="6"/>
      <c r="L390" s="6"/>
      <c r="M390" s="6"/>
      <c r="N390" s="6"/>
      <c r="O390" s="6"/>
      <c r="P390" s="44"/>
      <c r="Q390" s="191" t="s">
        <v>16</v>
      </c>
      <c r="R390" s="193" t="str">
        <f>IFERROR(IF(0=R389,"",MATCH(R389,R_11values,-1)),"Invalid")</f>
        <v/>
      </c>
      <c r="S390" s="193" t="str">
        <f>IFERROR(IF(0=S389,"",MATCH(S389,CO2values,-1)),"Invalid")</f>
        <v/>
      </c>
      <c r="T390" s="195" t="str">
        <f>IFERROR(IF(0=T389,"",MATCH(T389,NVvalues,-1)),"Invalid")</f>
        <v/>
      </c>
    </row>
    <row r="391" spans="1:20" ht="13.5" thickBot="1">
      <c r="B391" s="38"/>
      <c r="C391" s="6"/>
      <c r="D391" s="152" t="str">
        <f>C355</f>
        <v>Number/NameS5</v>
      </c>
      <c r="E391" s="152"/>
      <c r="F391" s="152" t="s">
        <v>112</v>
      </c>
      <c r="G391" s="136" t="str">
        <f>IF($S392,IF(R390=G390,N355,""),"Invalid")</f>
        <v/>
      </c>
      <c r="H391" s="136" t="str">
        <f>IF($S392,IF(R390=H390,N355,""),"Invalid")</f>
        <v/>
      </c>
      <c r="I391" s="136" t="str">
        <f>IF($S392,IF(R390=I390,N355,""),"Invalid")</f>
        <v/>
      </c>
      <c r="J391" s="65" t="str">
        <f>IF($S392,IF(R390=J390,N355,""),"Invalid")</f>
        <v/>
      </c>
      <c r="K391" s="44"/>
      <c r="L391" s="44"/>
      <c r="M391" s="44"/>
      <c r="N391" s="44"/>
      <c r="O391" s="44"/>
      <c r="P391" s="44"/>
      <c r="Q391" s="192"/>
      <c r="R391" s="194"/>
      <c r="S391" s="194"/>
      <c r="T391" s="196"/>
    </row>
    <row r="392" spans="1:20">
      <c r="B392" s="38"/>
      <c r="C392" s="6"/>
      <c r="D392" s="6"/>
      <c r="E392" s="6"/>
      <c r="F392" s="152" t="s">
        <v>113</v>
      </c>
      <c r="G392" s="136" t="str">
        <f>IF($S392,IF(S390=G390,N355,""),"Invalid")</f>
        <v/>
      </c>
      <c r="H392" s="136" t="str">
        <f>IF($S392,IF(S390=H390,N355,""),"Invalid")</f>
        <v/>
      </c>
      <c r="I392" s="136" t="str">
        <f>IF($S392,IF(S390=I390,N355,""),"Invalid")</f>
        <v/>
      </c>
      <c r="J392" s="65" t="str">
        <f>IF($S392,IF(S390=J390,N355,""),"Invalid")</f>
        <v/>
      </c>
      <c r="K392" s="44"/>
      <c r="L392" s="44"/>
      <c r="M392" s="44"/>
      <c r="N392" s="44"/>
      <c r="O392" s="44"/>
      <c r="P392" s="44"/>
      <c r="Q392" s="44"/>
      <c r="R392" s="66" t="s">
        <v>127</v>
      </c>
      <c r="S392" t="b">
        <f>AND(Q361:Q388)</f>
        <v>1</v>
      </c>
      <c r="T392" s="44"/>
    </row>
    <row r="393" spans="1:20">
      <c r="B393" s="38"/>
      <c r="C393" s="4"/>
      <c r="D393" s="4"/>
      <c r="E393" s="4"/>
      <c r="F393" s="140" t="s">
        <v>116</v>
      </c>
      <c r="G393" s="135" t="str">
        <f>IF($S392,IF(T390=G390,N355,""),"Invalid")</f>
        <v/>
      </c>
      <c r="H393" s="135" t="str">
        <f>IF($S392,IF(T390=H390,N355,""),"Invalid")</f>
        <v/>
      </c>
      <c r="I393" s="135" t="str">
        <f>IF($S392,IF(T390=I390,N355,""),"Invalid")</f>
        <v/>
      </c>
      <c r="J393" s="94" t="str">
        <f>IF($S392,IF(T390=J390,N355,""),"Invalid")</f>
        <v/>
      </c>
    </row>
    <row r="394" spans="1:20">
      <c r="B394" s="38"/>
      <c r="C394" s="4"/>
      <c r="D394" s="4"/>
      <c r="E394" s="4"/>
      <c r="F394" s="140" t="s">
        <v>93</v>
      </c>
      <c r="G394" s="20">
        <f>IF($S392,SUM(G391:G393),"Invalid")</f>
        <v>0</v>
      </c>
      <c r="H394" s="20">
        <f>IF($S392,SUM(H391:H393),"Invalid")</f>
        <v>0</v>
      </c>
      <c r="I394" s="20">
        <f>IF($S392,SUM(I391:I393),"Invalid")</f>
        <v>0</v>
      </c>
      <c r="J394" s="58">
        <f>IF($S392,SUM(J391:J393),"Invalid")</f>
        <v>0</v>
      </c>
    </row>
    <row r="395" spans="1:20">
      <c r="B395" s="38"/>
      <c r="C395" s="4"/>
      <c r="D395" s="4"/>
      <c r="E395" s="4"/>
      <c r="F395" s="140" t="s">
        <v>14</v>
      </c>
      <c r="G395" s="144" t="str">
        <f>IFERROR(IF(G394&gt;0,INDEX(LGletters,MATCH((G394),LGvalues,-1)),""),"Invalid")</f>
        <v/>
      </c>
      <c r="H395" s="144" t="str">
        <f>IFERROR(IF(H394&gt;0,INDEX(LGletters,MATCH((H394),LGvalues,-1)),""),"Invalid")</f>
        <v/>
      </c>
      <c r="I395" s="144" t="str">
        <f>IFERROR(IF(I394&gt;0,INDEX(LGletters,MATCH((I394),LGvalues,-1)),""),"Invalid")</f>
        <v/>
      </c>
      <c r="J395" s="56" t="str">
        <f>IFERROR(IF(J394&gt;0,INDEX(LGletters,MATCH((J394),LGvalues,-1)),""),"Invalid")</f>
        <v/>
      </c>
    </row>
    <row r="396" spans="1:20">
      <c r="B396" s="38"/>
      <c r="C396" s="4"/>
      <c r="D396" s="4"/>
      <c r="E396" s="4"/>
      <c r="F396" s="140" t="s">
        <v>23</v>
      </c>
      <c r="G396" s="135" t="str">
        <f>IFERROR(IF(G395="","",INDEX(Rindices, G390,FIND(UPPER(G395),"ABCDEF"))),"Invalid")</f>
        <v/>
      </c>
      <c r="H396" s="135" t="str">
        <f>IFERROR(IF(H395="","",INDEX(Rindices, H390,FIND(UPPER(H395),"ABCDEF"))),"Invalid")</f>
        <v/>
      </c>
      <c r="I396" s="135" t="str">
        <f>IFERROR(IF(I395="","",INDEX(Rindices, I390,FIND(UPPER(I395),"ABCDEF"))),"Invalid")</f>
        <v/>
      </c>
      <c r="J396" s="94" t="str">
        <f>IFERROR(IF(J395="","",INDEX(Rindices, J390,FIND(UPPER(J395),"ABCDEF"))),"Invalid")</f>
        <v/>
      </c>
    </row>
    <row r="397" spans="1:20" ht="13.5" thickBot="1">
      <c r="B397" s="40"/>
      <c r="C397" s="32"/>
      <c r="D397" s="32"/>
      <c r="E397" s="32"/>
      <c r="F397" s="41" t="s">
        <v>12</v>
      </c>
      <c r="G397" s="59" t="str">
        <f>IF($S392,IFERROR(CHOOSE(G396,"Very Low","Low","Medium","High","Very High"),""),"Invalid")</f>
        <v/>
      </c>
      <c r="H397" s="59" t="str">
        <f>IF($S392,IFERROR(CHOOSE(H396,"Very Low","Low","Medium","High","Very High"),""),"Invalid")</f>
        <v/>
      </c>
      <c r="I397" s="59" t="str">
        <f>IF($S392,IFERROR(CHOOSE(I396,"Very Low","Low","Medium","High","Very High"),""),"Invalid")</f>
        <v/>
      </c>
      <c r="J397" s="60" t="str">
        <f>IF($S392,IFERROR(CHOOSE(J396,"Very Low","Low","Medium","High","Very High"),""),"Invalid")</f>
        <v/>
      </c>
    </row>
    <row r="398" spans="1:20">
      <c r="A398" s="4"/>
      <c r="B398" s="4"/>
      <c r="C398" s="4"/>
      <c r="D398" s="4"/>
      <c r="E398" s="4"/>
      <c r="F398" s="140"/>
      <c r="G398" s="143"/>
      <c r="H398" s="143"/>
      <c r="I398" s="143"/>
      <c r="J398" s="143"/>
    </row>
    <row r="399" spans="1:20" ht="37.5" customHeight="1" thickBot="1">
      <c r="A399" s="4"/>
      <c r="B399" s="197" t="s">
        <v>202</v>
      </c>
      <c r="C399" s="197"/>
      <c r="D399" s="197"/>
      <c r="E399" s="197"/>
      <c r="F399" s="197"/>
      <c r="G399" s="197"/>
      <c r="H399" s="197"/>
      <c r="I399" s="197"/>
      <c r="J399" s="197"/>
      <c r="K399" s="197"/>
      <c r="L399" s="197"/>
      <c r="M399" s="197"/>
      <c r="N399" s="197"/>
      <c r="O399" s="197"/>
    </row>
    <row r="400" spans="1:20">
      <c r="B400" s="73" t="s">
        <v>196</v>
      </c>
      <c r="C400" s="37"/>
      <c r="D400" s="149" t="s">
        <v>197</v>
      </c>
      <c r="E400" s="150" t="str">
        <f>C355</f>
        <v>Number/NameS5</v>
      </c>
      <c r="F400" s="71"/>
      <c r="G400" s="189" t="s">
        <v>16</v>
      </c>
      <c r="H400" s="189"/>
      <c r="I400" s="189"/>
      <c r="J400" s="190"/>
    </row>
    <row r="401" spans="2:10">
      <c r="B401" s="38"/>
      <c r="C401" s="137" t="s">
        <v>15</v>
      </c>
      <c r="D401" s="4"/>
      <c r="E401" s="137"/>
      <c r="F401" s="4"/>
      <c r="G401" s="137">
        <v>1</v>
      </c>
      <c r="H401" s="137">
        <v>2</v>
      </c>
      <c r="I401" s="137">
        <v>3</v>
      </c>
      <c r="J401" s="72">
        <v>4</v>
      </c>
    </row>
    <row r="402" spans="2:10">
      <c r="B402" s="38"/>
      <c r="C402" s="199"/>
      <c r="D402" s="198"/>
      <c r="E402" s="198"/>
      <c r="F402" s="198"/>
      <c r="G402" s="11"/>
      <c r="H402" s="11"/>
      <c r="I402" s="11"/>
      <c r="J402" s="154"/>
    </row>
    <row r="403" spans="2:10">
      <c r="B403" s="38"/>
      <c r="C403" s="199"/>
      <c r="D403" s="198"/>
      <c r="E403" s="198"/>
      <c r="F403" s="198"/>
      <c r="G403" s="11"/>
      <c r="H403" s="11"/>
      <c r="I403" s="11"/>
      <c r="J403" s="154"/>
    </row>
    <row r="404" spans="2:10">
      <c r="B404" s="38"/>
      <c r="C404" s="198"/>
      <c r="D404" s="198"/>
      <c r="E404" s="198"/>
      <c r="F404" s="198"/>
      <c r="G404" s="11"/>
      <c r="H404" s="11"/>
      <c r="I404" s="11"/>
      <c r="J404" s="154"/>
    </row>
    <row r="405" spans="2:10">
      <c r="B405" s="38"/>
      <c r="C405" s="198"/>
      <c r="D405" s="198"/>
      <c r="E405" s="198"/>
      <c r="F405" s="198"/>
      <c r="G405" s="11"/>
      <c r="H405" s="11"/>
      <c r="I405" s="11"/>
      <c r="J405" s="154"/>
    </row>
    <row r="406" spans="2:10">
      <c r="B406" s="38"/>
      <c r="C406" s="198"/>
      <c r="D406" s="198"/>
      <c r="E406" s="198"/>
      <c r="F406" s="198"/>
      <c r="G406" s="11"/>
      <c r="H406" s="11"/>
      <c r="I406" s="11"/>
      <c r="J406" s="154"/>
    </row>
    <row r="407" spans="2:10">
      <c r="B407" s="38"/>
      <c r="C407" s="198"/>
      <c r="D407" s="198"/>
      <c r="E407" s="198"/>
      <c r="F407" s="198"/>
      <c r="G407" s="11"/>
      <c r="H407" s="11"/>
      <c r="I407" s="11"/>
      <c r="J407" s="154"/>
    </row>
    <row r="408" spans="2:10">
      <c r="B408" s="38"/>
      <c r="C408" s="198"/>
      <c r="D408" s="198"/>
      <c r="E408" s="198"/>
      <c r="F408" s="198"/>
      <c r="G408" s="11"/>
      <c r="H408" s="11"/>
      <c r="I408" s="11"/>
      <c r="J408" s="154"/>
    </row>
    <row r="409" spans="2:10">
      <c r="B409" s="38"/>
      <c r="C409" s="198"/>
      <c r="D409" s="198"/>
      <c r="E409" s="198"/>
      <c r="F409" s="198"/>
      <c r="G409" s="11"/>
      <c r="H409" s="11"/>
      <c r="I409" s="11"/>
      <c r="J409" s="154"/>
    </row>
    <row r="410" spans="2:10">
      <c r="B410" s="38"/>
      <c r="C410" s="198"/>
      <c r="D410" s="198"/>
      <c r="E410" s="198"/>
      <c r="F410" s="198"/>
      <c r="G410" s="11"/>
      <c r="H410" s="11"/>
      <c r="I410" s="11"/>
      <c r="J410" s="154"/>
    </row>
    <row r="411" spans="2:10">
      <c r="B411" s="38"/>
      <c r="C411" s="198"/>
      <c r="D411" s="198"/>
      <c r="E411" s="198"/>
      <c r="F411" s="198"/>
      <c r="G411" s="11"/>
      <c r="H411" s="11"/>
      <c r="I411" s="11"/>
      <c r="J411" s="154"/>
    </row>
    <row r="412" spans="2:10">
      <c r="B412" s="38"/>
      <c r="C412" s="198"/>
      <c r="D412" s="198"/>
      <c r="E412" s="198"/>
      <c r="F412" s="198"/>
      <c r="G412" s="11"/>
      <c r="H412" s="11"/>
      <c r="I412" s="11"/>
      <c r="J412" s="154"/>
    </row>
    <row r="413" spans="2:10">
      <c r="B413" s="38"/>
      <c r="C413" s="198"/>
      <c r="D413" s="198"/>
      <c r="E413" s="198"/>
      <c r="F413" s="198"/>
      <c r="G413" s="20"/>
      <c r="H413" s="20"/>
      <c r="I413" s="20"/>
      <c r="J413" s="58"/>
    </row>
    <row r="414" spans="2:10" ht="13.5" thickBot="1">
      <c r="B414" s="38"/>
      <c r="C414" s="4"/>
      <c r="D414" s="4"/>
      <c r="E414" s="4"/>
      <c r="F414" s="140" t="s">
        <v>93</v>
      </c>
      <c r="G414" s="98">
        <f>SUM(G402:G413)</f>
        <v>0</v>
      </c>
      <c r="H414" s="98">
        <f>SUM(H402:H413)</f>
        <v>0</v>
      </c>
      <c r="I414" s="98">
        <f>SUM(I402:I413)</f>
        <v>0</v>
      </c>
      <c r="J414" s="99">
        <f>SUM(J402:J413)</f>
        <v>0</v>
      </c>
    </row>
    <row r="415" spans="2:10" ht="13.5" thickTop="1">
      <c r="B415" s="38"/>
      <c r="C415" s="4"/>
      <c r="D415" s="4"/>
      <c r="E415" s="4"/>
      <c r="F415" s="140" t="s">
        <v>14</v>
      </c>
      <c r="G415" s="144" t="str">
        <f>IFERROR(IF(G414&gt;0,INDEX(LGletters,MATCH((G414),LGvalues,-1)),""),"Invalid")</f>
        <v/>
      </c>
      <c r="H415" s="144" t="str">
        <f>IFERROR(IF(H414&gt;0,INDEX(LGletters,MATCH((H414),LGvalues,-1)),""),"Invalid")</f>
        <v/>
      </c>
      <c r="I415" s="144" t="str">
        <f>IFERROR(IF(I414&gt;0,INDEX(LGletters,MATCH((I414),LGvalues,-1)),""),"Invalid")</f>
        <v/>
      </c>
      <c r="J415" s="56" t="str">
        <f>IFERROR(IF(J414&gt;0,INDEX(LGletters,MATCH((J414),LGvalues,-1)),""),"Invalid")</f>
        <v/>
      </c>
    </row>
    <row r="416" spans="2:10">
      <c r="B416" s="38"/>
      <c r="C416" s="4"/>
      <c r="D416" s="4"/>
      <c r="E416" s="4"/>
      <c r="F416" s="140" t="s">
        <v>23</v>
      </c>
      <c r="G416" s="135" t="str">
        <f>IF(G415="","",INDEX(Rindices, G401,FIND(UPPER(G415),"ABCDEF")))</f>
        <v/>
      </c>
      <c r="H416" s="135" t="str">
        <f>IF(H415="","",INDEX(Rindices, H401,FIND(UPPER(H415),"ABCDEF")))</f>
        <v/>
      </c>
      <c r="I416" s="135" t="str">
        <f>IF(I415="","",INDEX(Rindices, I401,FIND(UPPER(I415),"ABCDEF")))</f>
        <v/>
      </c>
      <c r="J416" s="94" t="str">
        <f>IF(J415="","",INDEX(Rindices, J401,FIND(UPPER(J415),"ABCDEF")))</f>
        <v/>
      </c>
    </row>
    <row r="417" spans="2:10" ht="13.5" thickBot="1">
      <c r="B417" s="40"/>
      <c r="C417" s="32"/>
      <c r="D417" s="32"/>
      <c r="E417" s="32"/>
      <c r="F417" s="41" t="s">
        <v>12</v>
      </c>
      <c r="G417" s="148" t="str">
        <f>IFERROR(CHOOSE(G416,"Very Low","Low","Medium","High","Very High"),"")</f>
        <v/>
      </c>
      <c r="H417" s="148" t="str">
        <f>IFERROR(CHOOSE(H416,"Very Low","Low","Medium","High","Very High"),"")</f>
        <v/>
      </c>
      <c r="I417" s="148" t="str">
        <f>IFERROR(CHOOSE(I416,"Very Low","Low","Medium","High","Very High"),"")</f>
        <v/>
      </c>
      <c r="J417" s="151" t="str">
        <f>IFERROR(CHOOSE(J416,"Very Low","Low","Medium","High","Very High"),"")</f>
        <v/>
      </c>
    </row>
    <row r="418" spans="2:10" ht="13.5" thickBot="1">
      <c r="B418" s="4"/>
      <c r="C418" s="4"/>
      <c r="D418" s="4"/>
      <c r="E418" s="4"/>
      <c r="F418" s="140"/>
      <c r="G418" s="143"/>
      <c r="H418" s="143"/>
      <c r="I418" s="143"/>
      <c r="J418" s="143"/>
    </row>
    <row r="419" spans="2:10">
      <c r="B419" s="73" t="s">
        <v>198</v>
      </c>
      <c r="C419" s="37"/>
      <c r="D419" s="149" t="s">
        <v>197</v>
      </c>
      <c r="E419" s="150" t="str">
        <f>C355</f>
        <v>Number/NameS5</v>
      </c>
      <c r="F419" s="71"/>
      <c r="G419" s="189" t="s">
        <v>16</v>
      </c>
      <c r="H419" s="189"/>
      <c r="I419" s="189"/>
      <c r="J419" s="190"/>
    </row>
    <row r="420" spans="2:10">
      <c r="B420" s="38"/>
      <c r="C420" s="137" t="s">
        <v>15</v>
      </c>
      <c r="D420" s="4"/>
      <c r="E420" s="137"/>
      <c r="F420" s="4"/>
      <c r="G420" s="137">
        <v>1</v>
      </c>
      <c r="H420" s="137">
        <v>2</v>
      </c>
      <c r="I420" s="137">
        <v>3</v>
      </c>
      <c r="J420" s="72">
        <v>4</v>
      </c>
    </row>
    <row r="421" spans="2:10">
      <c r="B421" s="38"/>
      <c r="C421" s="199" t="s">
        <v>33</v>
      </c>
      <c r="D421" s="199"/>
      <c r="E421" s="199"/>
      <c r="F421" s="199"/>
      <c r="G421" s="137"/>
      <c r="H421" s="137"/>
      <c r="I421" s="137"/>
      <c r="J421" s="72">
        <v>7.2999999999999995E-2</v>
      </c>
    </row>
    <row r="422" spans="2:10">
      <c r="B422" s="38"/>
      <c r="C422" s="199"/>
      <c r="D422" s="199"/>
      <c r="E422" s="199"/>
      <c r="F422" s="199"/>
      <c r="G422" s="137"/>
      <c r="H422" s="137"/>
      <c r="I422" s="137"/>
      <c r="J422" s="72"/>
    </row>
    <row r="423" spans="2:10">
      <c r="B423" s="38"/>
      <c r="C423" s="199"/>
      <c r="D423" s="199"/>
      <c r="E423" s="199"/>
      <c r="F423" s="199"/>
      <c r="G423" s="137"/>
      <c r="H423" s="137"/>
      <c r="I423" s="137"/>
      <c r="J423" s="72"/>
    </row>
    <row r="424" spans="2:10">
      <c r="B424" s="38"/>
      <c r="C424" s="199"/>
      <c r="D424" s="199"/>
      <c r="E424" s="199"/>
      <c r="F424" s="199"/>
      <c r="G424" s="137"/>
      <c r="H424" s="137"/>
      <c r="I424" s="137"/>
      <c r="J424" s="72"/>
    </row>
    <row r="425" spans="2:10">
      <c r="B425" s="38"/>
      <c r="C425" s="199"/>
      <c r="D425" s="199"/>
      <c r="E425" s="199"/>
      <c r="F425" s="199"/>
      <c r="G425" s="137"/>
      <c r="H425" s="137"/>
      <c r="I425" s="137"/>
      <c r="J425" s="72"/>
    </row>
    <row r="426" spans="2:10">
      <c r="B426" s="38"/>
      <c r="C426" s="199"/>
      <c r="D426" s="199"/>
      <c r="E426" s="199"/>
      <c r="F426" s="199"/>
      <c r="G426" s="137"/>
      <c r="H426" s="137"/>
      <c r="I426" s="137"/>
      <c r="J426" s="72"/>
    </row>
    <row r="427" spans="2:10">
      <c r="B427" s="38"/>
      <c r="C427" s="199"/>
      <c r="D427" s="199"/>
      <c r="E427" s="199"/>
      <c r="F427" s="199"/>
      <c r="G427" s="137"/>
      <c r="H427" s="137"/>
      <c r="I427" s="137"/>
      <c r="J427" s="72"/>
    </row>
    <row r="428" spans="2:10">
      <c r="B428" s="38"/>
      <c r="C428" s="199"/>
      <c r="D428" s="199"/>
      <c r="E428" s="199"/>
      <c r="F428" s="199"/>
      <c r="G428" s="137"/>
      <c r="H428" s="137"/>
      <c r="I428" s="137"/>
      <c r="J428" s="72"/>
    </row>
    <row r="429" spans="2:10">
      <c r="B429" s="38"/>
      <c r="C429" s="199"/>
      <c r="D429" s="199"/>
      <c r="E429" s="199"/>
      <c r="F429" s="199"/>
      <c r="G429" s="137"/>
      <c r="H429" s="137"/>
      <c r="I429" s="137"/>
      <c r="J429" s="72"/>
    </row>
    <row r="430" spans="2:10">
      <c r="B430" s="38"/>
      <c r="C430" s="199"/>
      <c r="D430" s="199"/>
      <c r="E430" s="199"/>
      <c r="F430" s="199"/>
      <c r="G430" s="136"/>
      <c r="H430" s="136"/>
      <c r="I430" s="136"/>
      <c r="J430" s="65"/>
    </row>
    <row r="431" spans="2:10">
      <c r="B431" s="38"/>
      <c r="C431" s="199"/>
      <c r="D431" s="199"/>
      <c r="E431" s="199"/>
      <c r="F431" s="199"/>
      <c r="G431" s="136"/>
      <c r="H431" s="136"/>
      <c r="I431" s="136"/>
      <c r="J431" s="65"/>
    </row>
    <row r="432" spans="2:10">
      <c r="B432" s="38"/>
      <c r="C432" s="199"/>
      <c r="D432" s="199"/>
      <c r="E432" s="199"/>
      <c r="F432" s="199"/>
      <c r="G432" s="135"/>
      <c r="H432" s="135"/>
      <c r="I432" s="135"/>
      <c r="J432" s="94"/>
    </row>
    <row r="433" spans="1:23" ht="13.5" thickBot="1">
      <c r="B433" s="38"/>
      <c r="C433" s="4"/>
      <c r="D433" s="4"/>
      <c r="E433" s="4"/>
      <c r="F433" s="140" t="s">
        <v>93</v>
      </c>
      <c r="G433" s="98">
        <f>SUM(G421:G432)</f>
        <v>0</v>
      </c>
      <c r="H433" s="98">
        <f>SUM(H421:H432)</f>
        <v>0</v>
      </c>
      <c r="I433" s="98">
        <f>SUM(I421:I432)</f>
        <v>0</v>
      </c>
      <c r="J433" s="99">
        <f>SUM(J421:J432)</f>
        <v>7.2999999999999995E-2</v>
      </c>
    </row>
    <row r="434" spans="1:23" ht="13.5" thickTop="1">
      <c r="B434" s="38"/>
      <c r="C434" s="4"/>
      <c r="D434" s="4"/>
      <c r="E434" s="4"/>
      <c r="F434" s="140" t="s">
        <v>14</v>
      </c>
      <c r="G434" s="144" t="str">
        <f>IFERROR(IF(G433&gt;0,INDEX(LGletters,MATCH((G433),LGvalues,-1)),""),"Invalid")</f>
        <v/>
      </c>
      <c r="H434" s="144" t="str">
        <f>IFERROR(IF(H433&gt;0,INDEX(LGletters,MATCH((H433),LGvalues,-1)),""),"Invalid")</f>
        <v/>
      </c>
      <c r="I434" s="144" t="str">
        <f>IFERROR(IF(I433&gt;0,INDEX(LGletters,MATCH((I433),LGvalues,-1)),""),"Invalid")</f>
        <v/>
      </c>
      <c r="J434" s="56" t="str">
        <f>IFERROR(IF(J433&gt;0,INDEX(LGletters,MATCH((J433),LGvalues,-1)),""),"Invalid")</f>
        <v>C</v>
      </c>
    </row>
    <row r="435" spans="1:23">
      <c r="B435" s="38"/>
      <c r="C435" s="4"/>
      <c r="D435" s="4"/>
      <c r="E435" s="4"/>
      <c r="F435" s="140" t="s">
        <v>23</v>
      </c>
      <c r="G435" s="135" t="str">
        <f>IF(G434="","",INDEX(Rindices, G420,FIND(UPPER(G434),"ABCDEF")))</f>
        <v/>
      </c>
      <c r="H435" s="135" t="str">
        <f>IF(H434="","",INDEX(Rindices, H420,FIND(UPPER(H434),"ABCDEF")))</f>
        <v/>
      </c>
      <c r="I435" s="135" t="str">
        <f>IF(I434="","",INDEX(Rindices, I420,FIND(UPPER(I434),"ABCDEF")))</f>
        <v/>
      </c>
      <c r="J435" s="94">
        <f>IF(J434="","",INDEX(Rindices, J420,FIND(UPPER(J434),"ABCDEF")))</f>
        <v>2</v>
      </c>
    </row>
    <row r="436" spans="1:23" ht="13.5" thickBot="1">
      <c r="B436" s="40"/>
      <c r="C436" s="32"/>
      <c r="D436" s="32"/>
      <c r="E436" s="32"/>
      <c r="F436" s="41" t="s">
        <v>12</v>
      </c>
      <c r="G436" s="148" t="str">
        <f>IFERROR(CHOOSE(G435,"Very Low","Low","Medium","High","Very High"),"")</f>
        <v/>
      </c>
      <c r="H436" s="148" t="str">
        <f>IFERROR(CHOOSE(H435,"Very Low","Low","Medium","High","Very High"),"")</f>
        <v/>
      </c>
      <c r="I436" s="148" t="str">
        <f>IFERROR(CHOOSE(I435,"Very Low","Low","Medium","High","Very High"),"")</f>
        <v/>
      </c>
      <c r="J436" s="151" t="str">
        <f>IFERROR(CHOOSE(J435,"Very Low","Low","Medium","High","Very High"),"")</f>
        <v>Low</v>
      </c>
    </row>
    <row r="437" spans="1:23">
      <c r="B437" s="4"/>
      <c r="C437" s="4"/>
      <c r="D437" s="4"/>
      <c r="E437" s="4"/>
      <c r="F437" s="140"/>
      <c r="G437" s="143"/>
      <c r="H437" s="143"/>
      <c r="I437" s="143"/>
      <c r="J437" s="143"/>
    </row>
    <row r="438" spans="1:23">
      <c r="B438" s="4"/>
      <c r="C438" s="4"/>
      <c r="D438" s="4"/>
      <c r="E438" s="4"/>
      <c r="F438" s="140"/>
      <c r="G438" s="143"/>
      <c r="H438" s="143"/>
      <c r="I438" s="143"/>
      <c r="J438" s="143"/>
    </row>
    <row r="439" spans="1:23">
      <c r="A439" s="21"/>
      <c r="B439" s="50"/>
      <c r="C439" s="49"/>
      <c r="D439" s="49"/>
      <c r="E439" s="49"/>
      <c r="F439" s="49"/>
      <c r="G439" s="51"/>
      <c r="H439" s="51"/>
      <c r="I439" s="52"/>
      <c r="J439" s="53"/>
      <c r="K439" s="52"/>
      <c r="L439" s="52"/>
      <c r="M439" s="52"/>
      <c r="N439" s="51"/>
      <c r="O439" s="51"/>
      <c r="P439" s="51"/>
      <c r="Q439" s="54"/>
      <c r="R439" s="54"/>
      <c r="S439" s="54"/>
      <c r="T439" s="54"/>
    </row>
    <row r="440" spans="1:23">
      <c r="B440" s="66" t="s">
        <v>87</v>
      </c>
      <c r="C440" s="76" t="s">
        <v>146</v>
      </c>
      <c r="D440" s="62"/>
      <c r="E440" s="62"/>
      <c r="F440" s="44"/>
      <c r="K440" s="44"/>
      <c r="M440" s="66" t="s">
        <v>88</v>
      </c>
      <c r="N440" s="64">
        <v>6</v>
      </c>
      <c r="O440" s="67" t="s">
        <v>114</v>
      </c>
      <c r="P440" s="44"/>
    </row>
    <row r="441" spans="1:23">
      <c r="B441" s="66"/>
      <c r="C441" s="77" t="s">
        <v>29</v>
      </c>
      <c r="D441" s="77"/>
      <c r="E441" s="77"/>
      <c r="F441" s="77"/>
      <c r="G441" s="77"/>
      <c r="H441" s="77"/>
      <c r="I441" s="78"/>
      <c r="J441" s="79"/>
      <c r="K441" s="80"/>
      <c r="L441" s="77"/>
      <c r="M441" s="77"/>
      <c r="N441" s="77"/>
      <c r="O441" s="77"/>
      <c r="P441" s="77"/>
      <c r="Q441" s="136"/>
      <c r="R441" s="136"/>
      <c r="S441" s="136"/>
      <c r="T441" s="136"/>
    </row>
    <row r="442" spans="1:23">
      <c r="B442" s="66"/>
      <c r="C442" s="77" t="s">
        <v>135</v>
      </c>
      <c r="D442" s="77"/>
      <c r="E442" s="77"/>
      <c r="F442" s="77"/>
      <c r="G442" s="77"/>
      <c r="H442" s="77"/>
      <c r="I442" s="78"/>
      <c r="J442" s="79"/>
      <c r="K442" s="80"/>
      <c r="L442" s="77"/>
      <c r="M442" s="77"/>
      <c r="N442" s="77"/>
      <c r="O442" s="77"/>
      <c r="P442" s="77"/>
      <c r="Q442" s="136"/>
      <c r="R442" s="136"/>
      <c r="S442" s="136"/>
      <c r="T442" s="136"/>
    </row>
    <row r="443" spans="1:23">
      <c r="B443" s="66"/>
      <c r="C443" s="77" t="s">
        <v>136</v>
      </c>
      <c r="D443" s="77"/>
      <c r="E443" s="77"/>
      <c r="F443" s="77"/>
      <c r="G443" s="77"/>
      <c r="H443" s="77"/>
      <c r="I443" s="78"/>
      <c r="J443" s="79"/>
      <c r="K443" s="80"/>
      <c r="L443" s="77"/>
      <c r="M443" s="77"/>
      <c r="N443" s="77"/>
      <c r="O443" s="77"/>
      <c r="P443" s="77"/>
      <c r="Q443" s="136"/>
      <c r="R443" s="136"/>
      <c r="S443" s="136"/>
      <c r="T443" s="136"/>
    </row>
    <row r="444" spans="1:23" ht="13.5" thickBot="1">
      <c r="B444" s="66"/>
      <c r="C444" s="77" t="s">
        <v>137</v>
      </c>
      <c r="D444" s="77"/>
      <c r="E444" s="77"/>
      <c r="F444" s="77"/>
      <c r="G444" s="77"/>
      <c r="H444" s="77"/>
      <c r="I444" s="78"/>
      <c r="J444" s="79"/>
      <c r="K444" s="80"/>
      <c r="L444" s="77"/>
      <c r="M444" s="77"/>
      <c r="N444" s="77"/>
      <c r="O444" s="77"/>
      <c r="P444" s="77"/>
      <c r="Q444" s="136"/>
      <c r="R444" s="136"/>
      <c r="S444" s="136"/>
      <c r="T444" s="136"/>
    </row>
    <row r="445" spans="1:23">
      <c r="B445" s="66"/>
      <c r="C445" s="44"/>
      <c r="D445" s="44"/>
      <c r="E445" s="44"/>
      <c r="F445" s="44"/>
      <c r="G445" s="44"/>
      <c r="H445" s="181" t="s">
        <v>139</v>
      </c>
      <c r="I445" s="181"/>
      <c r="J445" s="120"/>
      <c r="K445" s="67"/>
      <c r="L445" s="44"/>
      <c r="M445" s="44"/>
      <c r="N445" s="44"/>
      <c r="O445" s="44"/>
      <c r="P445" s="44"/>
      <c r="Q445" s="182" t="s">
        <v>89</v>
      </c>
      <c r="R445" s="183"/>
      <c r="S445" s="183"/>
      <c r="T445" s="184"/>
    </row>
    <row r="446" spans="1:23" ht="38.25">
      <c r="B446" s="68" t="s">
        <v>92</v>
      </c>
      <c r="C446" s="69" t="s">
        <v>34</v>
      </c>
      <c r="D446" s="141" t="s">
        <v>50</v>
      </c>
      <c r="E446" s="141" t="s">
        <v>153</v>
      </c>
      <c r="F446" s="141" t="s">
        <v>49</v>
      </c>
      <c r="G446" s="141" t="s">
        <v>48</v>
      </c>
      <c r="H446" s="121" t="s">
        <v>182</v>
      </c>
      <c r="I446" s="141" t="s">
        <v>181</v>
      </c>
      <c r="J446" s="141" t="s">
        <v>73</v>
      </c>
      <c r="K446" s="141" t="s">
        <v>74</v>
      </c>
      <c r="L446" s="141" t="s">
        <v>80</v>
      </c>
      <c r="M446" s="141" t="s">
        <v>75</v>
      </c>
      <c r="N446" s="141" t="s">
        <v>79</v>
      </c>
      <c r="O446" s="141" t="s">
        <v>52</v>
      </c>
      <c r="P446" s="141" t="s">
        <v>81</v>
      </c>
      <c r="Q446" s="105" t="s">
        <v>157</v>
      </c>
      <c r="R446" s="141" t="s">
        <v>74</v>
      </c>
      <c r="S446" s="141" t="s">
        <v>75</v>
      </c>
      <c r="T446" s="46" t="s">
        <v>52</v>
      </c>
    </row>
    <row r="447" spans="1:23" ht="20.100000000000001" customHeight="1">
      <c r="B447" s="85" t="s">
        <v>122</v>
      </c>
      <c r="C447" s="81"/>
      <c r="D447" s="82"/>
      <c r="E447" s="104" t="b">
        <v>1</v>
      </c>
      <c r="F447" s="107">
        <v>4.1000000000000002E-2</v>
      </c>
      <c r="G447" s="84">
        <v>3096</v>
      </c>
      <c r="H447" s="123" t="s">
        <v>180</v>
      </c>
      <c r="I447" s="62"/>
      <c r="J447" s="63"/>
      <c r="K447" s="19" t="str">
        <f t="shared" ref="K447:K473" si="38">IF($F447*J447&gt;0,$F447*J447,"--")</f>
        <v>--</v>
      </c>
      <c r="L447" s="143" t="str">
        <f>IF(K447&gt;0,IFERROR(MATCH(K447,R_11values,-1),""),"")</f>
        <v/>
      </c>
      <c r="M447" s="19" t="str">
        <f t="shared" ref="M447:M473" si="39">IF($G447*J447&gt;0,$G447*J447/1000,"--")</f>
        <v>--</v>
      </c>
      <c r="N447" s="143" t="str">
        <f xml:space="preserve"> IF(M447&gt;0, IFERROR(MATCH(M447,CO2values,-1),""),"")</f>
        <v/>
      </c>
      <c r="O447" s="106" t="str">
        <f t="shared" ref="O447:O473" si="40">IFERROR(((1000*J447)/(IF(ISNUMBER(I447),I447,CHOOSE(MATCH(H447,ATgroups,0),Acute1,Acute2,Acute3, Chronic1,Chronic2,Chronic3,Chronic4,Empty,"","")))),"--")</f>
        <v>--</v>
      </c>
      <c r="P447" s="143" t="str">
        <f xml:space="preserve"> IF(O447&gt;0, IFERROR(MATCH(O447,NVvalues,-1),""),"")</f>
        <v/>
      </c>
      <c r="Q447" s="70" t="b">
        <f t="shared" ref="Q447:Q473" si="41">OR(J447=0,NOT(E447),I447=0,AND(F447=0,G447=0))</f>
        <v>1</v>
      </c>
      <c r="R447" s="136" t="str">
        <f t="shared" ref="R447:R473" si="42">IF(Q447,IF(OR(L447&lt;P447,N447&lt;P447),K447,"---"),"Consider ")</f>
        <v>---</v>
      </c>
      <c r="S447" s="136" t="str">
        <f t="shared" ref="S447:S473" si="43">IF(Q447,IF(OR(L447&lt;P447,N447&lt;P447),M447,"---")," by ")</f>
        <v>---</v>
      </c>
      <c r="T447" s="65" t="str">
        <f t="shared" ref="T447:T473" si="44">IF(Q447,IF(AND(L447&gt;=P447,N447&gt;=P447),O447,"---"),"constituent ")</f>
        <v>--</v>
      </c>
      <c r="V447" s="36" t="s">
        <v>185</v>
      </c>
      <c r="W447" s="77"/>
    </row>
    <row r="448" spans="1:23" ht="20.100000000000001" customHeight="1">
      <c r="B448" s="86" t="s">
        <v>40</v>
      </c>
      <c r="C448" s="81" t="s">
        <v>39</v>
      </c>
      <c r="D448" s="87"/>
      <c r="E448" s="104" t="b">
        <v>0</v>
      </c>
      <c r="F448" s="108">
        <v>1.1000000000000001</v>
      </c>
      <c r="G448" s="88"/>
      <c r="H448" s="123" t="s">
        <v>175</v>
      </c>
      <c r="I448" s="62"/>
      <c r="J448" s="89"/>
      <c r="K448" s="19" t="str">
        <f t="shared" si="38"/>
        <v>--</v>
      </c>
      <c r="L448" s="143"/>
      <c r="M448" s="19" t="str">
        <f t="shared" si="39"/>
        <v>--</v>
      </c>
      <c r="N448" s="143"/>
      <c r="O448" s="106">
        <f t="shared" si="40"/>
        <v>0</v>
      </c>
      <c r="P448" s="143"/>
      <c r="Q448" s="70" t="b">
        <f t="shared" si="41"/>
        <v>1</v>
      </c>
      <c r="R448" s="136" t="str">
        <f t="shared" si="42"/>
        <v>---</v>
      </c>
      <c r="S448" s="136" t="str">
        <f t="shared" si="43"/>
        <v>---</v>
      </c>
      <c r="T448" s="65">
        <f t="shared" si="44"/>
        <v>0</v>
      </c>
      <c r="W448" s="186" t="s">
        <v>186</v>
      </c>
    </row>
    <row r="449" spans="2:24" ht="20.100000000000001" customHeight="1">
      <c r="B449" s="86" t="s">
        <v>90</v>
      </c>
      <c r="C449" s="81" t="s">
        <v>43</v>
      </c>
      <c r="D449" s="87" t="s">
        <v>35</v>
      </c>
      <c r="E449" s="104" t="b">
        <v>0</v>
      </c>
      <c r="F449" s="108">
        <v>1</v>
      </c>
      <c r="G449" s="88"/>
      <c r="H449" s="123" t="s">
        <v>175</v>
      </c>
      <c r="I449" s="62"/>
      <c r="J449" s="89"/>
      <c r="K449" s="19" t="str">
        <f t="shared" si="38"/>
        <v>--</v>
      </c>
      <c r="L449" s="143"/>
      <c r="M449" s="19" t="str">
        <f t="shared" si="39"/>
        <v>--</v>
      </c>
      <c r="N449" s="143"/>
      <c r="O449" s="106">
        <f t="shared" si="40"/>
        <v>0</v>
      </c>
      <c r="P449" s="143"/>
      <c r="Q449" s="70" t="b">
        <f t="shared" si="41"/>
        <v>1</v>
      </c>
      <c r="R449" s="136" t="str">
        <f t="shared" si="42"/>
        <v>---</v>
      </c>
      <c r="S449" s="136" t="str">
        <f t="shared" si="43"/>
        <v>---</v>
      </c>
      <c r="T449" s="65">
        <f t="shared" si="44"/>
        <v>0</v>
      </c>
      <c r="V449" t="s">
        <v>184</v>
      </c>
      <c r="W449" s="186"/>
      <c r="X449" s="142" t="s">
        <v>187</v>
      </c>
    </row>
    <row r="450" spans="2:24" ht="20.100000000000001" customHeight="1">
      <c r="B450" s="86" t="s">
        <v>99</v>
      </c>
      <c r="C450" s="81" t="s">
        <v>44</v>
      </c>
      <c r="D450" s="87"/>
      <c r="E450" s="104" t="b">
        <v>0</v>
      </c>
      <c r="F450" s="108">
        <v>1</v>
      </c>
      <c r="G450" s="88"/>
      <c r="H450" s="123" t="s">
        <v>180</v>
      </c>
      <c r="I450" s="62"/>
      <c r="J450" s="89"/>
      <c r="K450" s="19" t="str">
        <f t="shared" si="38"/>
        <v>--</v>
      </c>
      <c r="L450" s="143"/>
      <c r="M450" s="19" t="str">
        <f t="shared" si="39"/>
        <v>--</v>
      </c>
      <c r="N450" s="143"/>
      <c r="O450" s="106" t="str">
        <f t="shared" si="40"/>
        <v>--</v>
      </c>
      <c r="P450" s="143"/>
      <c r="Q450" s="70" t="b">
        <f t="shared" si="41"/>
        <v>1</v>
      </c>
      <c r="R450" s="136" t="str">
        <f t="shared" si="42"/>
        <v>---</v>
      </c>
      <c r="S450" s="136" t="str">
        <f t="shared" si="43"/>
        <v>---</v>
      </c>
      <c r="T450" s="65" t="str">
        <f t="shared" si="44"/>
        <v>--</v>
      </c>
      <c r="V450" s="77"/>
      <c r="W450" s="124"/>
      <c r="X450">
        <f>W447*W450</f>
        <v>0</v>
      </c>
    </row>
    <row r="451" spans="2:24" ht="20.100000000000001" customHeight="1">
      <c r="B451" s="86" t="s">
        <v>100</v>
      </c>
      <c r="C451" s="81" t="s">
        <v>37</v>
      </c>
      <c r="D451" s="87"/>
      <c r="E451" s="104" t="b">
        <v>0</v>
      </c>
      <c r="F451" s="108">
        <v>1</v>
      </c>
      <c r="G451" s="88"/>
      <c r="H451" s="123" t="s">
        <v>180</v>
      </c>
      <c r="I451" s="62"/>
      <c r="J451" s="89"/>
      <c r="K451" s="19" t="str">
        <f t="shared" si="38"/>
        <v>--</v>
      </c>
      <c r="L451" s="143"/>
      <c r="M451" s="19" t="str">
        <f t="shared" si="39"/>
        <v>--</v>
      </c>
      <c r="N451" s="143"/>
      <c r="O451" s="106" t="str">
        <f t="shared" si="40"/>
        <v>--</v>
      </c>
      <c r="P451" s="143"/>
      <c r="Q451" s="70" t="b">
        <f t="shared" si="41"/>
        <v>1</v>
      </c>
      <c r="R451" s="136" t="str">
        <f t="shared" si="42"/>
        <v>---</v>
      </c>
      <c r="S451" s="136" t="str">
        <f t="shared" si="43"/>
        <v>---</v>
      </c>
      <c r="T451" s="65" t="str">
        <f t="shared" si="44"/>
        <v>--</v>
      </c>
      <c r="V451" s="77"/>
      <c r="W451" s="124"/>
      <c r="X451">
        <f>W447*W451</f>
        <v>0</v>
      </c>
    </row>
    <row r="452" spans="2:24" ht="20.100000000000001" customHeight="1">
      <c r="B452" s="86" t="s">
        <v>101</v>
      </c>
      <c r="C452" s="81" t="s">
        <v>36</v>
      </c>
      <c r="D452" s="87" t="s">
        <v>53</v>
      </c>
      <c r="E452" s="104" t="b">
        <v>0</v>
      </c>
      <c r="F452" s="108">
        <v>0.73</v>
      </c>
      <c r="G452" s="88"/>
      <c r="H452" s="123" t="s">
        <v>180</v>
      </c>
      <c r="I452" s="62"/>
      <c r="J452" s="89"/>
      <c r="K452" s="19" t="str">
        <f t="shared" si="38"/>
        <v>--</v>
      </c>
      <c r="L452" s="143"/>
      <c r="M452" s="19" t="str">
        <f t="shared" si="39"/>
        <v>--</v>
      </c>
      <c r="N452" s="143"/>
      <c r="O452" s="106" t="str">
        <f t="shared" si="40"/>
        <v>--</v>
      </c>
      <c r="P452" s="143"/>
      <c r="Q452" s="70" t="b">
        <f t="shared" si="41"/>
        <v>1</v>
      </c>
      <c r="R452" s="136" t="str">
        <f t="shared" si="42"/>
        <v>---</v>
      </c>
      <c r="S452" s="136" t="str">
        <f t="shared" si="43"/>
        <v>---</v>
      </c>
      <c r="T452" s="65" t="str">
        <f t="shared" si="44"/>
        <v>--</v>
      </c>
      <c r="V452" s="77"/>
      <c r="W452" s="124"/>
      <c r="X452">
        <f>W447*W452</f>
        <v>0</v>
      </c>
    </row>
    <row r="453" spans="2:24" ht="20.100000000000001" customHeight="1">
      <c r="B453" s="86" t="s">
        <v>41</v>
      </c>
      <c r="C453" s="81" t="s">
        <v>45</v>
      </c>
      <c r="D453" s="87"/>
      <c r="E453" s="104" t="b">
        <v>0</v>
      </c>
      <c r="F453" s="108">
        <v>0.7</v>
      </c>
      <c r="G453" s="88"/>
      <c r="H453" s="123" t="s">
        <v>170</v>
      </c>
      <c r="I453" s="62"/>
      <c r="J453" s="89"/>
      <c r="K453" s="19" t="str">
        <f t="shared" si="38"/>
        <v>--</v>
      </c>
      <c r="L453" s="143"/>
      <c r="M453" s="19" t="str">
        <f t="shared" si="39"/>
        <v>--</v>
      </c>
      <c r="N453" s="143"/>
      <c r="O453" s="106">
        <f t="shared" si="40"/>
        <v>0</v>
      </c>
      <c r="P453" s="143"/>
      <c r="Q453" s="70" t="b">
        <f t="shared" si="41"/>
        <v>1</v>
      </c>
      <c r="R453" s="136" t="str">
        <f t="shared" si="42"/>
        <v>---</v>
      </c>
      <c r="S453" s="136" t="str">
        <f t="shared" si="43"/>
        <v>---</v>
      </c>
      <c r="T453" s="65">
        <f t="shared" si="44"/>
        <v>0</v>
      </c>
      <c r="V453" s="77"/>
      <c r="W453" s="77"/>
      <c r="X453">
        <f>W447*W453</f>
        <v>0</v>
      </c>
    </row>
    <row r="454" spans="2:24" ht="20.100000000000001" customHeight="1">
      <c r="B454" s="86" t="s">
        <v>123</v>
      </c>
      <c r="C454" s="81" t="s">
        <v>46</v>
      </c>
      <c r="D454" s="87" t="s">
        <v>38</v>
      </c>
      <c r="E454" s="104" t="b">
        <v>0</v>
      </c>
      <c r="F454" s="108">
        <v>0.04</v>
      </c>
      <c r="G454" s="88"/>
      <c r="H454" s="123" t="s">
        <v>180</v>
      </c>
      <c r="I454" s="62"/>
      <c r="J454" s="89"/>
      <c r="K454" s="19" t="str">
        <f t="shared" si="38"/>
        <v>--</v>
      </c>
      <c r="L454" s="143"/>
      <c r="M454" s="19" t="str">
        <f t="shared" si="39"/>
        <v>--</v>
      </c>
      <c r="N454" s="143"/>
      <c r="O454" s="106" t="str">
        <f t="shared" si="40"/>
        <v>--</v>
      </c>
      <c r="P454" s="143"/>
      <c r="Q454" s="70" t="b">
        <f t="shared" si="41"/>
        <v>1</v>
      </c>
      <c r="R454" s="136" t="str">
        <f t="shared" si="42"/>
        <v>---</v>
      </c>
      <c r="S454" s="136" t="str">
        <f t="shared" si="43"/>
        <v>---</v>
      </c>
      <c r="T454" s="65" t="str">
        <f t="shared" si="44"/>
        <v>--</v>
      </c>
      <c r="V454" s="77"/>
      <c r="W454" s="77"/>
      <c r="X454">
        <f>W447*W454</f>
        <v>0</v>
      </c>
    </row>
    <row r="455" spans="2:24" ht="20.100000000000001" customHeight="1">
      <c r="B455" s="86" t="s">
        <v>124</v>
      </c>
      <c r="C455" s="81" t="s">
        <v>66</v>
      </c>
      <c r="D455" s="87"/>
      <c r="E455" s="104" t="b">
        <v>0</v>
      </c>
      <c r="F455" s="108"/>
      <c r="G455" s="88">
        <v>8830</v>
      </c>
      <c r="H455" s="123" t="s">
        <v>180</v>
      </c>
      <c r="I455" s="62"/>
      <c r="J455" s="89"/>
      <c r="K455" s="19" t="str">
        <f t="shared" si="38"/>
        <v>--</v>
      </c>
      <c r="L455" s="143"/>
      <c r="M455" s="19" t="str">
        <f t="shared" si="39"/>
        <v>--</v>
      </c>
      <c r="N455" s="143"/>
      <c r="O455" s="106" t="str">
        <f t="shared" si="40"/>
        <v>--</v>
      </c>
      <c r="P455" s="143"/>
      <c r="Q455" s="70" t="b">
        <f t="shared" si="41"/>
        <v>1</v>
      </c>
      <c r="R455" s="136" t="str">
        <f t="shared" si="42"/>
        <v>---</v>
      </c>
      <c r="S455" s="136" t="str">
        <f t="shared" si="43"/>
        <v>---</v>
      </c>
      <c r="T455" s="65" t="str">
        <f t="shared" si="44"/>
        <v>--</v>
      </c>
      <c r="V455" s="77"/>
      <c r="W455" s="77"/>
      <c r="X455">
        <f>W447*W455</f>
        <v>0</v>
      </c>
    </row>
    <row r="456" spans="2:24" ht="20.100000000000001" customHeight="1">
      <c r="B456" s="86" t="s">
        <v>94</v>
      </c>
      <c r="C456" s="81" t="s">
        <v>47</v>
      </c>
      <c r="D456" s="87"/>
      <c r="E456" s="104" t="b">
        <v>0</v>
      </c>
      <c r="F456" s="108">
        <v>0.12</v>
      </c>
      <c r="G456" s="88"/>
      <c r="H456" s="123" t="s">
        <v>175</v>
      </c>
      <c r="I456" s="62"/>
      <c r="J456" s="89"/>
      <c r="K456" s="19" t="str">
        <f t="shared" si="38"/>
        <v>--</v>
      </c>
      <c r="L456" s="143"/>
      <c r="M456" s="19" t="str">
        <f t="shared" si="39"/>
        <v>--</v>
      </c>
      <c r="N456" s="143"/>
      <c r="O456" s="106">
        <f t="shared" si="40"/>
        <v>0</v>
      </c>
      <c r="P456" s="143"/>
      <c r="Q456" s="70" t="b">
        <f t="shared" si="41"/>
        <v>1</v>
      </c>
      <c r="R456" s="136" t="str">
        <f t="shared" si="42"/>
        <v>---</v>
      </c>
      <c r="S456" s="136" t="str">
        <f t="shared" si="43"/>
        <v>---</v>
      </c>
      <c r="T456" s="65">
        <f t="shared" si="44"/>
        <v>0</v>
      </c>
      <c r="V456" s="77"/>
      <c r="W456" s="77"/>
      <c r="X456">
        <f>W447*W456</f>
        <v>0</v>
      </c>
    </row>
    <row r="457" spans="2:24" ht="20.100000000000001" customHeight="1">
      <c r="B457" s="86" t="s">
        <v>98</v>
      </c>
      <c r="C457" s="81" t="s">
        <v>65</v>
      </c>
      <c r="D457" s="87" t="s">
        <v>51</v>
      </c>
      <c r="E457" s="104" t="b">
        <v>0</v>
      </c>
      <c r="F457" s="108"/>
      <c r="G457" s="88">
        <v>9160</v>
      </c>
      <c r="H457" s="123" t="s">
        <v>180</v>
      </c>
      <c r="I457" s="62"/>
      <c r="J457" s="89"/>
      <c r="K457" s="19" t="str">
        <f t="shared" si="38"/>
        <v>--</v>
      </c>
      <c r="L457" s="143"/>
      <c r="M457" s="19" t="str">
        <f t="shared" si="39"/>
        <v>--</v>
      </c>
      <c r="N457" s="143"/>
      <c r="O457" s="106" t="str">
        <f t="shared" si="40"/>
        <v>--</v>
      </c>
      <c r="P457" s="143"/>
      <c r="Q457" s="70" t="b">
        <f t="shared" si="41"/>
        <v>1</v>
      </c>
      <c r="R457" s="136" t="str">
        <f t="shared" si="42"/>
        <v>---</v>
      </c>
      <c r="S457" s="136" t="str">
        <f t="shared" si="43"/>
        <v>---</v>
      </c>
      <c r="T457" s="65" t="str">
        <f t="shared" si="44"/>
        <v>--</v>
      </c>
      <c r="V457" s="77"/>
      <c r="W457" s="77"/>
      <c r="X457">
        <f>W447*W457</f>
        <v>0</v>
      </c>
    </row>
    <row r="458" spans="2:24" ht="20.100000000000001" customHeight="1">
      <c r="B458" s="86" t="s">
        <v>109</v>
      </c>
      <c r="C458" s="81" t="s">
        <v>69</v>
      </c>
      <c r="D458" s="87" t="s">
        <v>72</v>
      </c>
      <c r="E458" s="104" t="b">
        <v>0</v>
      </c>
      <c r="F458" s="108"/>
      <c r="G458" s="88">
        <v>1430</v>
      </c>
      <c r="H458" s="123" t="s">
        <v>180</v>
      </c>
      <c r="I458" s="62"/>
      <c r="J458" s="89"/>
      <c r="K458" s="19" t="str">
        <f t="shared" si="38"/>
        <v>--</v>
      </c>
      <c r="L458" s="143"/>
      <c r="M458" s="19" t="str">
        <f t="shared" si="39"/>
        <v>--</v>
      </c>
      <c r="N458" s="143"/>
      <c r="O458" s="106" t="str">
        <f t="shared" si="40"/>
        <v>--</v>
      </c>
      <c r="P458" s="143"/>
      <c r="Q458" s="70" t="b">
        <f t="shared" si="41"/>
        <v>1</v>
      </c>
      <c r="R458" s="136" t="str">
        <f t="shared" si="42"/>
        <v>---</v>
      </c>
      <c r="S458" s="136" t="str">
        <f t="shared" si="43"/>
        <v>---</v>
      </c>
      <c r="T458" s="65" t="str">
        <f t="shared" si="44"/>
        <v>--</v>
      </c>
      <c r="V458" s="77"/>
      <c r="W458" s="77"/>
      <c r="X458">
        <f>W447*W458</f>
        <v>0</v>
      </c>
    </row>
    <row r="459" spans="2:24" ht="20.100000000000001" customHeight="1" thickBot="1">
      <c r="B459" s="86" t="s">
        <v>95</v>
      </c>
      <c r="C459" s="81" t="s">
        <v>68</v>
      </c>
      <c r="D459" s="87"/>
      <c r="E459" s="104" t="b">
        <v>0</v>
      </c>
      <c r="F459" s="108"/>
      <c r="G459" s="88">
        <v>1640</v>
      </c>
      <c r="H459" s="123" t="s">
        <v>175</v>
      </c>
      <c r="I459" s="62"/>
      <c r="J459" s="89"/>
      <c r="K459" s="19" t="str">
        <f t="shared" si="38"/>
        <v>--</v>
      </c>
      <c r="L459" s="143"/>
      <c r="M459" s="19" t="str">
        <f t="shared" si="39"/>
        <v>--</v>
      </c>
      <c r="N459" s="143"/>
      <c r="O459" s="106">
        <f t="shared" si="40"/>
        <v>0</v>
      </c>
      <c r="P459" s="143"/>
      <c r="Q459" s="70" t="b">
        <f t="shared" si="41"/>
        <v>1</v>
      </c>
      <c r="R459" s="136" t="str">
        <f t="shared" si="42"/>
        <v>---</v>
      </c>
      <c r="S459" s="136" t="str">
        <f t="shared" si="43"/>
        <v>---</v>
      </c>
      <c r="T459" s="65">
        <f t="shared" si="44"/>
        <v>0</v>
      </c>
      <c r="V459" t="s">
        <v>188</v>
      </c>
      <c r="W459" s="125">
        <f>SUM(W450:W458)</f>
        <v>0</v>
      </c>
      <c r="X459" s="126">
        <f>SUM(X450:X458)</f>
        <v>0</v>
      </c>
    </row>
    <row r="460" spans="2:24" ht="20.100000000000001" customHeight="1" thickTop="1">
      <c r="B460" s="86" t="s">
        <v>97</v>
      </c>
      <c r="C460" s="81" t="s">
        <v>67</v>
      </c>
      <c r="D460" s="87" t="s">
        <v>105</v>
      </c>
      <c r="E460" s="104" t="b">
        <v>0</v>
      </c>
      <c r="F460" s="108"/>
      <c r="G460" s="88">
        <v>502</v>
      </c>
      <c r="H460" s="123" t="s">
        <v>180</v>
      </c>
      <c r="I460" s="62"/>
      <c r="J460" s="89"/>
      <c r="K460" s="19" t="str">
        <f t="shared" si="38"/>
        <v>--</v>
      </c>
      <c r="L460" s="143"/>
      <c r="M460" s="19" t="str">
        <f t="shared" si="39"/>
        <v>--</v>
      </c>
      <c r="N460" s="143"/>
      <c r="O460" s="106" t="str">
        <f t="shared" si="40"/>
        <v>--</v>
      </c>
      <c r="P460" s="143"/>
      <c r="Q460" s="70" t="b">
        <f t="shared" si="41"/>
        <v>1</v>
      </c>
      <c r="R460" s="136" t="str">
        <f t="shared" si="42"/>
        <v>---</v>
      </c>
      <c r="S460" s="136" t="str">
        <f t="shared" si="43"/>
        <v>---</v>
      </c>
      <c r="T460" s="65" t="str">
        <f t="shared" si="44"/>
        <v>--</v>
      </c>
    </row>
    <row r="461" spans="2:24" ht="20.100000000000001" customHeight="1">
      <c r="B461" s="86" t="s">
        <v>60</v>
      </c>
      <c r="C461" s="81" t="s">
        <v>70</v>
      </c>
      <c r="D461" s="87"/>
      <c r="E461" s="104" t="b">
        <v>0</v>
      </c>
      <c r="F461" s="108"/>
      <c r="G461" s="88">
        <v>31</v>
      </c>
      <c r="H461" s="123" t="s">
        <v>174</v>
      </c>
      <c r="I461" s="62"/>
      <c r="J461" s="89"/>
      <c r="K461" s="19" t="str">
        <f t="shared" si="38"/>
        <v>--</v>
      </c>
      <c r="L461" s="143"/>
      <c r="M461" s="19" t="str">
        <f t="shared" si="39"/>
        <v>--</v>
      </c>
      <c r="N461" s="143"/>
      <c r="O461" s="106">
        <f t="shared" si="40"/>
        <v>0</v>
      </c>
      <c r="P461" s="143"/>
      <c r="Q461" s="70" t="b">
        <f t="shared" si="41"/>
        <v>1</v>
      </c>
      <c r="R461" s="136" t="str">
        <f t="shared" si="42"/>
        <v>---</v>
      </c>
      <c r="S461" s="136" t="str">
        <f t="shared" si="43"/>
        <v>---</v>
      </c>
      <c r="T461" s="65">
        <f t="shared" si="44"/>
        <v>0</v>
      </c>
    </row>
    <row r="462" spans="2:24" ht="20.100000000000001" customHeight="1">
      <c r="B462" s="86" t="s">
        <v>96</v>
      </c>
      <c r="C462" s="81" t="s">
        <v>102</v>
      </c>
      <c r="D462" s="87"/>
      <c r="E462" s="104" t="b">
        <v>0</v>
      </c>
      <c r="F462" s="108"/>
      <c r="G462" s="88">
        <v>6</v>
      </c>
      <c r="H462" s="123" t="s">
        <v>180</v>
      </c>
      <c r="I462" s="62"/>
      <c r="J462" s="89"/>
      <c r="K462" s="19" t="str">
        <f t="shared" si="38"/>
        <v>--</v>
      </c>
      <c r="L462" s="143"/>
      <c r="M462" s="19" t="str">
        <f t="shared" si="39"/>
        <v>--</v>
      </c>
      <c r="N462" s="143"/>
      <c r="O462" s="106" t="str">
        <f t="shared" si="40"/>
        <v>--</v>
      </c>
      <c r="P462" s="143"/>
      <c r="Q462" s="70" t="b">
        <f t="shared" si="41"/>
        <v>1</v>
      </c>
      <c r="R462" s="136" t="str">
        <f t="shared" si="42"/>
        <v>---</v>
      </c>
      <c r="S462" s="136" t="str">
        <f t="shared" si="43"/>
        <v>---</v>
      </c>
      <c r="T462" s="65" t="str">
        <f t="shared" si="44"/>
        <v>--</v>
      </c>
    </row>
    <row r="463" spans="2:24" ht="20.100000000000001" customHeight="1">
      <c r="B463" s="86" t="s">
        <v>59</v>
      </c>
      <c r="C463" s="81" t="s">
        <v>64</v>
      </c>
      <c r="D463" s="87"/>
      <c r="E463" s="104" t="b">
        <v>0</v>
      </c>
      <c r="F463" s="108"/>
      <c r="G463" s="88">
        <v>3</v>
      </c>
      <c r="H463" s="123" t="s">
        <v>180</v>
      </c>
      <c r="I463" s="62"/>
      <c r="J463" s="89"/>
      <c r="K463" s="19" t="str">
        <f t="shared" si="38"/>
        <v>--</v>
      </c>
      <c r="L463" s="143"/>
      <c r="M463" s="19" t="str">
        <f t="shared" si="39"/>
        <v>--</v>
      </c>
      <c r="N463" s="143"/>
      <c r="O463" s="106" t="str">
        <f t="shared" si="40"/>
        <v>--</v>
      </c>
      <c r="P463" s="143"/>
      <c r="Q463" s="70" t="b">
        <f t="shared" si="41"/>
        <v>1</v>
      </c>
      <c r="R463" s="136" t="str">
        <f t="shared" si="42"/>
        <v>---</v>
      </c>
      <c r="S463" s="136" t="str">
        <f t="shared" si="43"/>
        <v>---</v>
      </c>
      <c r="T463" s="65" t="str">
        <f t="shared" si="44"/>
        <v>--</v>
      </c>
    </row>
    <row r="464" spans="2:24" ht="20.100000000000001" customHeight="1">
      <c r="B464" s="86" t="s">
        <v>58</v>
      </c>
      <c r="C464" s="81" t="s">
        <v>71</v>
      </c>
      <c r="D464" s="87"/>
      <c r="E464" s="104" t="b">
        <v>0</v>
      </c>
      <c r="F464" s="108"/>
      <c r="G464" s="88">
        <v>5</v>
      </c>
      <c r="H464" s="123" t="s">
        <v>175</v>
      </c>
      <c r="I464" s="62"/>
      <c r="J464" s="89"/>
      <c r="K464" s="19" t="str">
        <f t="shared" si="38"/>
        <v>--</v>
      </c>
      <c r="L464" s="143"/>
      <c r="M464" s="19" t="str">
        <f t="shared" si="39"/>
        <v>--</v>
      </c>
      <c r="N464" s="143"/>
      <c r="O464" s="106">
        <f t="shared" si="40"/>
        <v>0</v>
      </c>
      <c r="P464" s="143"/>
      <c r="Q464" s="70" t="b">
        <f t="shared" si="41"/>
        <v>1</v>
      </c>
      <c r="R464" s="136" t="str">
        <f t="shared" si="42"/>
        <v>---</v>
      </c>
      <c r="S464" s="136" t="str">
        <f t="shared" si="43"/>
        <v>---</v>
      </c>
      <c r="T464" s="65">
        <f t="shared" si="44"/>
        <v>0</v>
      </c>
    </row>
    <row r="465" spans="2:20" ht="20.100000000000001" customHeight="1">
      <c r="B465" s="86" t="s">
        <v>91</v>
      </c>
      <c r="C465" s="81" t="s">
        <v>63</v>
      </c>
      <c r="D465" s="87"/>
      <c r="E465" s="104" t="b">
        <v>0</v>
      </c>
      <c r="F465" s="108"/>
      <c r="G465" s="88">
        <v>5</v>
      </c>
      <c r="H465" s="123" t="s">
        <v>174</v>
      </c>
      <c r="I465" s="62"/>
      <c r="J465" s="89"/>
      <c r="K465" s="19" t="str">
        <f t="shared" si="38"/>
        <v>--</v>
      </c>
      <c r="L465" s="143"/>
      <c r="M465" s="19" t="str">
        <f t="shared" si="39"/>
        <v>--</v>
      </c>
      <c r="N465" s="143"/>
      <c r="O465" s="106">
        <f t="shared" si="40"/>
        <v>0</v>
      </c>
      <c r="P465" s="143"/>
      <c r="Q465" s="70" t="b">
        <f t="shared" si="41"/>
        <v>1</v>
      </c>
      <c r="R465" s="136" t="str">
        <f t="shared" si="42"/>
        <v>---</v>
      </c>
      <c r="S465" s="136" t="str">
        <f t="shared" si="43"/>
        <v>---</v>
      </c>
      <c r="T465" s="65">
        <f t="shared" si="44"/>
        <v>0</v>
      </c>
    </row>
    <row r="466" spans="2:20" ht="20.100000000000001" customHeight="1">
      <c r="B466" s="86" t="s">
        <v>140</v>
      </c>
      <c r="C466" s="81" t="s">
        <v>62</v>
      </c>
      <c r="D466" s="87"/>
      <c r="E466" s="104" t="b">
        <v>0</v>
      </c>
      <c r="F466" s="108"/>
      <c r="G466" s="88">
        <v>5</v>
      </c>
      <c r="H466" s="123" t="s">
        <v>174</v>
      </c>
      <c r="I466" s="62"/>
      <c r="J466" s="89"/>
      <c r="K466" s="19" t="str">
        <f t="shared" si="38"/>
        <v>--</v>
      </c>
      <c r="L466" s="143"/>
      <c r="M466" s="19" t="str">
        <f t="shared" si="39"/>
        <v>--</v>
      </c>
      <c r="N466" s="143"/>
      <c r="O466" s="106">
        <f t="shared" si="40"/>
        <v>0</v>
      </c>
      <c r="P466" s="143"/>
      <c r="Q466" s="70" t="b">
        <f t="shared" si="41"/>
        <v>1</v>
      </c>
      <c r="R466" s="136" t="str">
        <f t="shared" si="42"/>
        <v>---</v>
      </c>
      <c r="S466" s="136" t="str">
        <f t="shared" si="43"/>
        <v>---</v>
      </c>
      <c r="T466" s="65">
        <f t="shared" si="44"/>
        <v>0</v>
      </c>
    </row>
    <row r="467" spans="2:20" ht="20.100000000000001" customHeight="1">
      <c r="B467" s="86" t="s">
        <v>106</v>
      </c>
      <c r="C467" s="81" t="s">
        <v>61</v>
      </c>
      <c r="D467" s="87"/>
      <c r="E467" s="104" t="b">
        <v>0</v>
      </c>
      <c r="F467" s="108"/>
      <c r="G467" s="88">
        <v>0</v>
      </c>
      <c r="H467" s="123" t="s">
        <v>180</v>
      </c>
      <c r="I467" s="62">
        <v>0.3</v>
      </c>
      <c r="J467" s="89"/>
      <c r="K467" s="19" t="str">
        <f t="shared" si="38"/>
        <v>--</v>
      </c>
      <c r="L467" s="143"/>
      <c r="M467" s="19" t="str">
        <f t="shared" si="39"/>
        <v>--</v>
      </c>
      <c r="N467" s="143"/>
      <c r="O467" s="106">
        <f t="shared" si="40"/>
        <v>0</v>
      </c>
      <c r="P467" s="143"/>
      <c r="Q467" s="70" t="b">
        <f t="shared" si="41"/>
        <v>1</v>
      </c>
      <c r="R467" s="136" t="str">
        <f t="shared" si="42"/>
        <v>---</v>
      </c>
      <c r="S467" s="136" t="str">
        <f t="shared" si="43"/>
        <v>---</v>
      </c>
      <c r="T467" s="65">
        <f t="shared" si="44"/>
        <v>0</v>
      </c>
    </row>
    <row r="468" spans="2:20" ht="20.100000000000001" customHeight="1">
      <c r="B468" s="86" t="s">
        <v>107</v>
      </c>
      <c r="C468" s="81" t="s">
        <v>108</v>
      </c>
      <c r="D468" s="87"/>
      <c r="E468" s="104" t="b">
        <v>0</v>
      </c>
      <c r="F468" s="108"/>
      <c r="G468" s="88"/>
      <c r="H468" s="123" t="s">
        <v>180</v>
      </c>
      <c r="I468" s="62">
        <v>1.4E-2</v>
      </c>
      <c r="J468" s="89"/>
      <c r="K468" s="19" t="str">
        <f t="shared" si="38"/>
        <v>--</v>
      </c>
      <c r="L468" s="143"/>
      <c r="M468" s="19" t="str">
        <f t="shared" si="39"/>
        <v>--</v>
      </c>
      <c r="N468" s="143"/>
      <c r="O468" s="106">
        <f t="shared" si="40"/>
        <v>0</v>
      </c>
      <c r="P468" s="143"/>
      <c r="Q468" s="70" t="b">
        <f t="shared" si="41"/>
        <v>1</v>
      </c>
      <c r="R468" s="136" t="str">
        <f t="shared" si="42"/>
        <v>---</v>
      </c>
      <c r="S468" s="136" t="str">
        <f t="shared" si="43"/>
        <v>---</v>
      </c>
      <c r="T468" s="65">
        <f t="shared" si="44"/>
        <v>0</v>
      </c>
    </row>
    <row r="469" spans="2:20" ht="20.100000000000001" customHeight="1">
      <c r="B469" s="86" t="s">
        <v>119</v>
      </c>
      <c r="C469" s="81"/>
      <c r="D469" s="87" t="s">
        <v>120</v>
      </c>
      <c r="E469" s="104" t="b">
        <v>0</v>
      </c>
      <c r="F469" s="108"/>
      <c r="G469" s="88"/>
      <c r="H469" s="123" t="s">
        <v>180</v>
      </c>
      <c r="I469" s="62">
        <v>19</v>
      </c>
      <c r="J469" s="89"/>
      <c r="K469" s="19" t="str">
        <f t="shared" si="38"/>
        <v>--</v>
      </c>
      <c r="L469" s="143"/>
      <c r="M469" s="19" t="str">
        <f t="shared" si="39"/>
        <v>--</v>
      </c>
      <c r="N469" s="143"/>
      <c r="O469" s="106">
        <f t="shared" si="40"/>
        <v>0</v>
      </c>
      <c r="P469" s="143"/>
      <c r="Q469" s="70" t="b">
        <f t="shared" si="41"/>
        <v>1</v>
      </c>
      <c r="R469" s="136" t="str">
        <f t="shared" si="42"/>
        <v>---</v>
      </c>
      <c r="S469" s="136" t="str">
        <f t="shared" si="43"/>
        <v>---</v>
      </c>
      <c r="T469" s="65">
        <f t="shared" si="44"/>
        <v>0</v>
      </c>
    </row>
    <row r="470" spans="2:20" ht="20.100000000000001" customHeight="1">
      <c r="B470" s="86" t="s">
        <v>117</v>
      </c>
      <c r="C470" s="81"/>
      <c r="D470" s="87" t="s">
        <v>118</v>
      </c>
      <c r="E470" s="104" t="b">
        <v>0</v>
      </c>
      <c r="F470" s="108"/>
      <c r="G470" s="88"/>
      <c r="H470" s="123" t="s">
        <v>175</v>
      </c>
      <c r="I470" s="62"/>
      <c r="J470" s="89"/>
      <c r="K470" s="19" t="str">
        <f t="shared" si="38"/>
        <v>--</v>
      </c>
      <c r="L470" s="143"/>
      <c r="M470" s="19" t="str">
        <f t="shared" si="39"/>
        <v>--</v>
      </c>
      <c r="N470" s="143"/>
      <c r="O470" s="106">
        <f t="shared" si="40"/>
        <v>0</v>
      </c>
      <c r="P470" s="143"/>
      <c r="Q470" s="70" t="b">
        <f t="shared" si="41"/>
        <v>1</v>
      </c>
      <c r="R470" s="136" t="str">
        <f t="shared" si="42"/>
        <v>---</v>
      </c>
      <c r="S470" s="136" t="str">
        <f t="shared" si="43"/>
        <v>---</v>
      </c>
      <c r="T470" s="65">
        <f t="shared" si="44"/>
        <v>0</v>
      </c>
    </row>
    <row r="471" spans="2:20" ht="20.100000000000001" customHeight="1">
      <c r="B471" s="86" t="s">
        <v>103</v>
      </c>
      <c r="C471" s="81" t="s">
        <v>104</v>
      </c>
      <c r="D471" s="87"/>
      <c r="E471" s="104" t="b">
        <v>0</v>
      </c>
      <c r="F471" s="108"/>
      <c r="G471" s="88"/>
      <c r="H471" s="123" t="s">
        <v>180</v>
      </c>
      <c r="I471" s="62"/>
      <c r="J471" s="89"/>
      <c r="K471" s="19" t="str">
        <f t="shared" si="38"/>
        <v>--</v>
      </c>
      <c r="L471" s="143"/>
      <c r="M471" s="19" t="str">
        <f t="shared" si="39"/>
        <v>--</v>
      </c>
      <c r="N471" s="143"/>
      <c r="O471" s="106" t="str">
        <f t="shared" si="40"/>
        <v>--</v>
      </c>
      <c r="P471" s="143"/>
      <c r="Q471" s="70" t="b">
        <f t="shared" si="41"/>
        <v>1</v>
      </c>
      <c r="R471" s="136" t="str">
        <f t="shared" si="42"/>
        <v>---</v>
      </c>
      <c r="S471" s="136" t="str">
        <f t="shared" si="43"/>
        <v>---</v>
      </c>
      <c r="T471" s="65" t="str">
        <f t="shared" si="44"/>
        <v>--</v>
      </c>
    </row>
    <row r="472" spans="2:20" ht="20.100000000000001" customHeight="1">
      <c r="B472" s="85" t="s">
        <v>125</v>
      </c>
      <c r="C472" s="81"/>
      <c r="D472" s="83"/>
      <c r="E472" s="104" t="b">
        <v>0</v>
      </c>
      <c r="F472" s="109">
        <v>5.0000000000000001E-3</v>
      </c>
      <c r="G472" s="89"/>
      <c r="H472" s="123" t="s">
        <v>180</v>
      </c>
      <c r="I472" s="62">
        <v>0.01</v>
      </c>
      <c r="J472" s="89"/>
      <c r="K472" s="19" t="str">
        <f t="shared" si="38"/>
        <v>--</v>
      </c>
      <c r="L472" s="143" t="str">
        <f>IF(K472&gt;0,IFERROR(MATCH(K472,R_11values,-1),""),"")</f>
        <v/>
      </c>
      <c r="M472" s="19" t="str">
        <f t="shared" si="39"/>
        <v>--</v>
      </c>
      <c r="N472" s="143" t="str">
        <f xml:space="preserve"> IF(M472&gt;0, IFERROR(MATCH(M472,CO2values,-1),""),"")</f>
        <v/>
      </c>
      <c r="O472" s="106">
        <f t="shared" si="40"/>
        <v>0</v>
      </c>
      <c r="P472" s="143" t="str">
        <f xml:space="preserve"> IF(O472&gt;0, IFERROR(MATCH(O472,NVvalues,-1),""),"")</f>
        <v/>
      </c>
      <c r="Q472" s="70" t="b">
        <f t="shared" si="41"/>
        <v>1</v>
      </c>
      <c r="R472" s="136" t="str">
        <f t="shared" si="42"/>
        <v>---</v>
      </c>
      <c r="S472" s="136" t="str">
        <f t="shared" si="43"/>
        <v>---</v>
      </c>
      <c r="T472" s="65">
        <f t="shared" si="44"/>
        <v>0</v>
      </c>
    </row>
    <row r="473" spans="2:20" ht="20.100000000000001" customHeight="1" thickBot="1">
      <c r="B473" s="86" t="s">
        <v>126</v>
      </c>
      <c r="C473" s="81"/>
      <c r="D473" s="83"/>
      <c r="E473" s="104" t="b">
        <v>0</v>
      </c>
      <c r="F473" s="107">
        <v>4.1000000000000002E-2</v>
      </c>
      <c r="G473" s="90">
        <v>3096</v>
      </c>
      <c r="H473" s="123" t="s">
        <v>180</v>
      </c>
      <c r="I473" s="62">
        <v>1.0000000000000001E-5</v>
      </c>
      <c r="J473" s="89"/>
      <c r="K473" s="19" t="str">
        <f t="shared" si="38"/>
        <v>--</v>
      </c>
      <c r="L473" s="143" t="str">
        <f>IF(K473&gt;0,IFERROR(MATCH(K473,R_11values,-1),""),"")</f>
        <v/>
      </c>
      <c r="M473" s="19" t="str">
        <f t="shared" si="39"/>
        <v>--</v>
      </c>
      <c r="N473" s="143" t="str">
        <f xml:space="preserve"> IF(M473&gt;0, IFERROR(MATCH(M473,CO2values,-1),""),"")</f>
        <v/>
      </c>
      <c r="O473" s="106">
        <f t="shared" si="40"/>
        <v>0</v>
      </c>
      <c r="P473" s="143" t="str">
        <f xml:space="preserve"> IF(O473&gt;0, IFERROR(MATCH(O473,NVvalues,-1),""),"")</f>
        <v/>
      </c>
      <c r="Q473" s="70" t="b">
        <f t="shared" si="41"/>
        <v>1</v>
      </c>
      <c r="R473" s="136" t="str">
        <f t="shared" si="42"/>
        <v>---</v>
      </c>
      <c r="S473" s="136" t="str">
        <f t="shared" si="43"/>
        <v>---</v>
      </c>
      <c r="T473" s="65">
        <f t="shared" si="44"/>
        <v>0</v>
      </c>
    </row>
    <row r="474" spans="2:20" ht="13.5" thickBot="1">
      <c r="B474" s="73" t="s">
        <v>195</v>
      </c>
      <c r="C474" s="37"/>
      <c r="D474" s="55"/>
      <c r="E474" s="55"/>
      <c r="F474" s="71"/>
      <c r="G474" s="189" t="s">
        <v>16</v>
      </c>
      <c r="H474" s="189"/>
      <c r="I474" s="189"/>
      <c r="J474" s="190"/>
      <c r="K474" s="10"/>
      <c r="L474" s="10"/>
      <c r="M474" s="10"/>
      <c r="N474" s="10"/>
      <c r="O474" s="10"/>
      <c r="P474" s="143"/>
      <c r="Q474" s="91" t="s">
        <v>93</v>
      </c>
      <c r="R474" s="92">
        <f>IF($S477,SUM(R447:R473),"Invalid")</f>
        <v>0</v>
      </c>
      <c r="S474" s="92">
        <f>IF($S477,SUM(S447:S473),"Invalid")</f>
        <v>0</v>
      </c>
      <c r="T474" s="93">
        <f>IF($S477,SUM(T447:T473),"Invalid")</f>
        <v>0</v>
      </c>
    </row>
    <row r="475" spans="2:20" ht="13.5" thickTop="1">
      <c r="B475" s="38"/>
      <c r="C475" s="6"/>
      <c r="D475" s="137" t="s">
        <v>13</v>
      </c>
      <c r="E475" s="137"/>
      <c r="F475" s="137" t="s">
        <v>15</v>
      </c>
      <c r="G475" s="137">
        <v>1</v>
      </c>
      <c r="H475" s="137">
        <v>2</v>
      </c>
      <c r="I475" s="137">
        <v>3</v>
      </c>
      <c r="J475" s="72">
        <v>4</v>
      </c>
      <c r="K475" s="6"/>
      <c r="L475" s="6"/>
      <c r="M475" s="6"/>
      <c r="N475" s="6"/>
      <c r="O475" s="6"/>
      <c r="P475" s="44"/>
      <c r="Q475" s="191" t="s">
        <v>16</v>
      </c>
      <c r="R475" s="193" t="str">
        <f>IFERROR(IF(0=R474,"",MATCH(R474,R_11values,-1)),"Invalid")</f>
        <v/>
      </c>
      <c r="S475" s="193" t="str">
        <f>IFERROR(IF(0=S474,"",MATCH(S474,CO2values,-1)),"Invalid")</f>
        <v/>
      </c>
      <c r="T475" s="195" t="str">
        <f>IFERROR(IF(0=T474,"",MATCH(T474,NVvalues,-1)),"Invalid")</f>
        <v/>
      </c>
    </row>
    <row r="476" spans="2:20" ht="13.5" thickBot="1">
      <c r="B476" s="38"/>
      <c r="C476" s="6"/>
      <c r="D476" s="152" t="str">
        <f>C440</f>
        <v>Number/NameS6</v>
      </c>
      <c r="E476" s="152"/>
      <c r="F476" s="152" t="s">
        <v>112</v>
      </c>
      <c r="G476" s="136" t="str">
        <f>IF($S477,IF(R475=G475,N440,""),"Invalid")</f>
        <v/>
      </c>
      <c r="H476" s="136" t="str">
        <f>IF($S477,IF(R475=H475,N440,""),"Invalid")</f>
        <v/>
      </c>
      <c r="I476" s="136" t="str">
        <f>IF($S477,IF(R475=I475,N440,""),"Invalid")</f>
        <v/>
      </c>
      <c r="J476" s="65" t="str">
        <f>IF($S477,IF(R475=J475,N440,""),"Invalid")</f>
        <v/>
      </c>
      <c r="K476" s="44"/>
      <c r="L476" s="44"/>
      <c r="M476" s="44"/>
      <c r="N476" s="44"/>
      <c r="O476" s="44"/>
      <c r="P476" s="44"/>
      <c r="Q476" s="192"/>
      <c r="R476" s="194"/>
      <c r="S476" s="194"/>
      <c r="T476" s="196"/>
    </row>
    <row r="477" spans="2:20">
      <c r="B477" s="38"/>
      <c r="C477" s="6"/>
      <c r="D477" s="6"/>
      <c r="E477" s="6"/>
      <c r="F477" s="152" t="s">
        <v>113</v>
      </c>
      <c r="G477" s="136" t="str">
        <f>IF($S477,IF(S475=G475,N440,""),"Invalid")</f>
        <v/>
      </c>
      <c r="H477" s="136" t="str">
        <f>IF($S477,IF(S475=H475,N440,""),"Invalid")</f>
        <v/>
      </c>
      <c r="I477" s="136" t="str">
        <f>IF($S477,IF(S475=I475,N440,""),"Invalid")</f>
        <v/>
      </c>
      <c r="J477" s="65" t="str">
        <f>IF($S477,IF(S475=J475,N440,""),"Invalid")</f>
        <v/>
      </c>
      <c r="K477" s="44"/>
      <c r="L477" s="44"/>
      <c r="M477" s="44"/>
      <c r="N477" s="44"/>
      <c r="O477" s="44"/>
      <c r="P477" s="44"/>
      <c r="Q477" s="44"/>
      <c r="R477" s="66" t="s">
        <v>127</v>
      </c>
      <c r="S477" t="b">
        <f>AND(Q446:Q473)</f>
        <v>1</v>
      </c>
      <c r="T477" s="44"/>
    </row>
    <row r="478" spans="2:20">
      <c r="B478" s="38"/>
      <c r="C478" s="4"/>
      <c r="D478" s="4"/>
      <c r="E478" s="4"/>
      <c r="F478" s="140" t="s">
        <v>116</v>
      </c>
      <c r="G478" s="135" t="str">
        <f>IF($S477,IF(T475=G475,N440,""),"Invalid")</f>
        <v/>
      </c>
      <c r="H478" s="135" t="str">
        <f>IF($S477,IF(T475=H475,N440,""),"Invalid")</f>
        <v/>
      </c>
      <c r="I478" s="135" t="str">
        <f>IF($S477,IF(T475=I475,N440,""),"Invalid")</f>
        <v/>
      </c>
      <c r="J478" s="94" t="str">
        <f>IF($S477,IF(T475=J475,N440,""),"Invalid")</f>
        <v/>
      </c>
    </row>
    <row r="479" spans="2:20">
      <c r="B479" s="38"/>
      <c r="C479" s="4"/>
      <c r="D479" s="4"/>
      <c r="E479" s="4"/>
      <c r="F479" s="140" t="s">
        <v>93</v>
      </c>
      <c r="G479" s="20">
        <f>IF($S477,SUM(G476:G478),"Invalid")</f>
        <v>0</v>
      </c>
      <c r="H479" s="20">
        <f>IF($S477,SUM(H476:H478),"Invalid")</f>
        <v>0</v>
      </c>
      <c r="I479" s="20">
        <f>IF($S477,SUM(I476:I478),"Invalid")</f>
        <v>0</v>
      </c>
      <c r="J479" s="58">
        <f>IF($S477,SUM(J476:J478),"Invalid")</f>
        <v>0</v>
      </c>
    </row>
    <row r="480" spans="2:20">
      <c r="B480" s="38"/>
      <c r="C480" s="4"/>
      <c r="D480" s="4"/>
      <c r="E480" s="4"/>
      <c r="F480" s="140" t="s">
        <v>14</v>
      </c>
      <c r="G480" s="144" t="str">
        <f>IFERROR(IF(G479&gt;0,INDEX(LGletters,MATCH((G479),LGvalues,-1)),""),"Invalid")</f>
        <v/>
      </c>
      <c r="H480" s="144" t="str">
        <f>IFERROR(IF(H479&gt;0,INDEX(LGletters,MATCH((H479),LGvalues,-1)),""),"Invalid")</f>
        <v/>
      </c>
      <c r="I480" s="144" t="str">
        <f>IFERROR(IF(I479&gt;0,INDEX(LGletters,MATCH((I479),LGvalues,-1)),""),"Invalid")</f>
        <v/>
      </c>
      <c r="J480" s="56" t="str">
        <f>IFERROR(IF(J479&gt;0,INDEX(LGletters,MATCH((J479),LGvalues,-1)),""),"Invalid")</f>
        <v/>
      </c>
    </row>
    <row r="481" spans="1:15">
      <c r="B481" s="38"/>
      <c r="C481" s="4"/>
      <c r="D481" s="4"/>
      <c r="E481" s="4"/>
      <c r="F481" s="140" t="s">
        <v>23</v>
      </c>
      <c r="G481" s="135" t="str">
        <f>IFERROR(IF(G480="","",INDEX(Rindices, G475,FIND(UPPER(G480),"ABCDEF"))),"Invalid")</f>
        <v/>
      </c>
      <c r="H481" s="135" t="str">
        <f>IFERROR(IF(H480="","",INDEX(Rindices, H475,FIND(UPPER(H480),"ABCDEF"))),"Invalid")</f>
        <v/>
      </c>
      <c r="I481" s="135" t="str">
        <f>IFERROR(IF(I480="","",INDEX(Rindices, I475,FIND(UPPER(I480),"ABCDEF"))),"Invalid")</f>
        <v/>
      </c>
      <c r="J481" s="94" t="str">
        <f>IFERROR(IF(J480="","",INDEX(Rindices, J475,FIND(UPPER(J480),"ABCDEF"))),"Invalid")</f>
        <v/>
      </c>
    </row>
    <row r="482" spans="1:15" ht="13.5" thickBot="1">
      <c r="B482" s="40"/>
      <c r="C482" s="32"/>
      <c r="D482" s="32"/>
      <c r="E482" s="32"/>
      <c r="F482" s="41" t="s">
        <v>12</v>
      </c>
      <c r="G482" s="59" t="str">
        <f>IF($S477,IFERROR(CHOOSE(G481,"Very Low","Low","Medium","High","Very High"),""),"Invalid")</f>
        <v/>
      </c>
      <c r="H482" s="59" t="str">
        <f>IF($S477,IFERROR(CHOOSE(H481,"Very Low","Low","Medium","High","Very High"),""),"Invalid")</f>
        <v/>
      </c>
      <c r="I482" s="59" t="str">
        <f>IF($S477,IFERROR(CHOOSE(I481,"Very Low","Low","Medium","High","Very High"),""),"Invalid")</f>
        <v/>
      </c>
      <c r="J482" s="60" t="str">
        <f>IF($S477,IFERROR(CHOOSE(J481,"Very Low","Low","Medium","High","Very High"),""),"Invalid")</f>
        <v/>
      </c>
    </row>
    <row r="483" spans="1:15">
      <c r="A483" s="4"/>
      <c r="B483" s="4"/>
      <c r="C483" s="4"/>
      <c r="D483" s="4"/>
      <c r="E483" s="4"/>
      <c r="F483" s="140"/>
      <c r="G483" s="143"/>
      <c r="H483" s="143"/>
      <c r="I483" s="143"/>
      <c r="J483" s="143"/>
    </row>
    <row r="484" spans="1:15" ht="37.5" customHeight="1" thickBot="1">
      <c r="A484" s="4"/>
      <c r="B484" s="197" t="s">
        <v>202</v>
      </c>
      <c r="C484" s="197"/>
      <c r="D484" s="197"/>
      <c r="E484" s="197"/>
      <c r="F484" s="197"/>
      <c r="G484" s="197"/>
      <c r="H484" s="197"/>
      <c r="I484" s="197"/>
      <c r="J484" s="197"/>
      <c r="K484" s="197"/>
      <c r="L484" s="197"/>
      <c r="M484" s="197"/>
      <c r="N484" s="197"/>
      <c r="O484" s="197"/>
    </row>
    <row r="485" spans="1:15">
      <c r="B485" s="73" t="s">
        <v>196</v>
      </c>
      <c r="C485" s="37"/>
      <c r="D485" s="149" t="s">
        <v>197</v>
      </c>
      <c r="E485" s="150" t="str">
        <f>C440</f>
        <v>Number/NameS6</v>
      </c>
      <c r="F485" s="71"/>
      <c r="G485" s="189" t="s">
        <v>16</v>
      </c>
      <c r="H485" s="189"/>
      <c r="I485" s="189"/>
      <c r="J485" s="190"/>
    </row>
    <row r="486" spans="1:15">
      <c r="B486" s="38"/>
      <c r="C486" s="137" t="s">
        <v>15</v>
      </c>
      <c r="D486" s="4"/>
      <c r="E486" s="137"/>
      <c r="F486" s="4"/>
      <c r="G486" s="137">
        <v>1</v>
      </c>
      <c r="H486" s="137">
        <v>2</v>
      </c>
      <c r="I486" s="137">
        <v>3</v>
      </c>
      <c r="J486" s="72">
        <v>4</v>
      </c>
    </row>
    <row r="487" spans="1:15">
      <c r="B487" s="38"/>
      <c r="C487" s="199"/>
      <c r="D487" s="198"/>
      <c r="E487" s="198"/>
      <c r="F487" s="198"/>
      <c r="G487" s="11"/>
      <c r="H487" s="11"/>
      <c r="I487" s="11"/>
      <c r="J487" s="154"/>
    </row>
    <row r="488" spans="1:15">
      <c r="B488" s="38"/>
      <c r="C488" s="199"/>
      <c r="D488" s="198"/>
      <c r="E488" s="198"/>
      <c r="F488" s="198"/>
      <c r="G488" s="11"/>
      <c r="H488" s="11"/>
      <c r="I488" s="11"/>
      <c r="J488" s="154"/>
    </row>
    <row r="489" spans="1:15">
      <c r="B489" s="38"/>
      <c r="C489" s="198"/>
      <c r="D489" s="198"/>
      <c r="E489" s="198"/>
      <c r="F489" s="198"/>
      <c r="G489" s="11"/>
      <c r="H489" s="11"/>
      <c r="I489" s="11"/>
      <c r="J489" s="154"/>
    </row>
    <row r="490" spans="1:15">
      <c r="B490" s="38"/>
      <c r="C490" s="198"/>
      <c r="D490" s="198"/>
      <c r="E490" s="198"/>
      <c r="F490" s="198"/>
      <c r="G490" s="11"/>
      <c r="H490" s="11"/>
      <c r="I490" s="11"/>
      <c r="J490" s="154"/>
    </row>
    <row r="491" spans="1:15">
      <c r="B491" s="38"/>
      <c r="C491" s="198"/>
      <c r="D491" s="198"/>
      <c r="E491" s="198"/>
      <c r="F491" s="198"/>
      <c r="G491" s="11"/>
      <c r="H491" s="11"/>
      <c r="I491" s="11"/>
      <c r="J491" s="154"/>
    </row>
    <row r="492" spans="1:15">
      <c r="B492" s="38"/>
      <c r="C492" s="198"/>
      <c r="D492" s="198"/>
      <c r="E492" s="198"/>
      <c r="F492" s="198"/>
      <c r="G492" s="11"/>
      <c r="H492" s="11"/>
      <c r="I492" s="11"/>
      <c r="J492" s="154"/>
    </row>
    <row r="493" spans="1:15">
      <c r="B493" s="38"/>
      <c r="C493" s="198"/>
      <c r="D493" s="198"/>
      <c r="E493" s="198"/>
      <c r="F493" s="198"/>
      <c r="G493" s="11"/>
      <c r="H493" s="11"/>
      <c r="I493" s="11"/>
      <c r="J493" s="154"/>
    </row>
    <row r="494" spans="1:15">
      <c r="B494" s="38"/>
      <c r="C494" s="198"/>
      <c r="D494" s="198"/>
      <c r="E494" s="198"/>
      <c r="F494" s="198"/>
      <c r="G494" s="11"/>
      <c r="H494" s="11"/>
      <c r="I494" s="11"/>
      <c r="J494" s="154"/>
    </row>
    <row r="495" spans="1:15">
      <c r="B495" s="38"/>
      <c r="C495" s="198"/>
      <c r="D495" s="198"/>
      <c r="E495" s="198"/>
      <c r="F495" s="198"/>
      <c r="G495" s="11"/>
      <c r="H495" s="11"/>
      <c r="I495" s="11"/>
      <c r="J495" s="154"/>
    </row>
    <row r="496" spans="1:15">
      <c r="B496" s="38"/>
      <c r="C496" s="198"/>
      <c r="D496" s="198"/>
      <c r="E496" s="198"/>
      <c r="F496" s="198"/>
      <c r="G496" s="11"/>
      <c r="H496" s="11"/>
      <c r="I496" s="11"/>
      <c r="J496" s="154"/>
    </row>
    <row r="497" spans="2:10">
      <c r="B497" s="38"/>
      <c r="C497" s="198"/>
      <c r="D497" s="198"/>
      <c r="E497" s="198"/>
      <c r="F497" s="198"/>
      <c r="G497" s="11"/>
      <c r="H497" s="11"/>
      <c r="I497" s="11"/>
      <c r="J497" s="154"/>
    </row>
    <row r="498" spans="2:10">
      <c r="B498" s="38"/>
      <c r="C498" s="198"/>
      <c r="D498" s="198"/>
      <c r="E498" s="198"/>
      <c r="F498" s="198"/>
      <c r="G498" s="20"/>
      <c r="H498" s="20"/>
      <c r="I498" s="20"/>
      <c r="J498" s="58"/>
    </row>
    <row r="499" spans="2:10" ht="13.5" thickBot="1">
      <c r="B499" s="38"/>
      <c r="C499" s="4"/>
      <c r="D499" s="4"/>
      <c r="E499" s="4"/>
      <c r="F499" s="140" t="s">
        <v>93</v>
      </c>
      <c r="G499" s="98">
        <f>SUM(G487:G498)</f>
        <v>0</v>
      </c>
      <c r="H499" s="98">
        <f>SUM(H487:H498)</f>
        <v>0</v>
      </c>
      <c r="I499" s="98">
        <f>SUM(I487:I498)</f>
        <v>0</v>
      </c>
      <c r="J499" s="99">
        <f>SUM(J487:J498)</f>
        <v>0</v>
      </c>
    </row>
    <row r="500" spans="2:10" ht="13.5" thickTop="1">
      <c r="B500" s="38"/>
      <c r="C500" s="4"/>
      <c r="D500" s="4"/>
      <c r="E500" s="4"/>
      <c r="F500" s="140" t="s">
        <v>14</v>
      </c>
      <c r="G500" s="144" t="str">
        <f>IFERROR(IF(G499&gt;0,INDEX(LGletters,MATCH((G499),LGvalues,-1)),""),"Invalid")</f>
        <v/>
      </c>
      <c r="H500" s="144" t="str">
        <f>IFERROR(IF(H499&gt;0,INDEX(LGletters,MATCH((H499),LGvalues,-1)),""),"Invalid")</f>
        <v/>
      </c>
      <c r="I500" s="144" t="str">
        <f>IFERROR(IF(I499&gt;0,INDEX(LGletters,MATCH((I499),LGvalues,-1)),""),"Invalid")</f>
        <v/>
      </c>
      <c r="J500" s="56" t="str">
        <f>IFERROR(IF(J499&gt;0,INDEX(LGletters,MATCH((J499),LGvalues,-1)),""),"Invalid")</f>
        <v/>
      </c>
    </row>
    <row r="501" spans="2:10">
      <c r="B501" s="38"/>
      <c r="C501" s="4"/>
      <c r="D501" s="4"/>
      <c r="E501" s="4"/>
      <c r="F501" s="140" t="s">
        <v>23</v>
      </c>
      <c r="G501" s="135" t="str">
        <f>IF(G500="","",INDEX(Rindices, G486,FIND(UPPER(G500),"ABCDEF")))</f>
        <v/>
      </c>
      <c r="H501" s="135" t="str">
        <f>IF(H500="","",INDEX(Rindices, H486,FIND(UPPER(H500),"ABCDEF")))</f>
        <v/>
      </c>
      <c r="I501" s="135" t="str">
        <f>IF(I500="","",INDEX(Rindices, I486,FIND(UPPER(I500),"ABCDEF")))</f>
        <v/>
      </c>
      <c r="J501" s="94" t="str">
        <f>IF(J500="","",INDEX(Rindices, J486,FIND(UPPER(J500),"ABCDEF")))</f>
        <v/>
      </c>
    </row>
    <row r="502" spans="2:10" ht="13.5" thickBot="1">
      <c r="B502" s="40"/>
      <c r="C502" s="32"/>
      <c r="D502" s="32"/>
      <c r="E502" s="32"/>
      <c r="F502" s="41" t="s">
        <v>12</v>
      </c>
      <c r="G502" s="148" t="str">
        <f>IFERROR(CHOOSE(G501,"Very Low","Low","Medium","High","Very High"),"")</f>
        <v/>
      </c>
      <c r="H502" s="148" t="str">
        <f>IFERROR(CHOOSE(H501,"Very Low","Low","Medium","High","Very High"),"")</f>
        <v/>
      </c>
      <c r="I502" s="148" t="str">
        <f>IFERROR(CHOOSE(I501,"Very Low","Low","Medium","High","Very High"),"")</f>
        <v/>
      </c>
      <c r="J502" s="151" t="str">
        <f>IFERROR(CHOOSE(J501,"Very Low","Low","Medium","High","Very High"),"")</f>
        <v/>
      </c>
    </row>
    <row r="503" spans="2:10" ht="13.5" thickBot="1">
      <c r="B503" s="4"/>
      <c r="C503" s="4"/>
      <c r="D503" s="4"/>
      <c r="E503" s="4"/>
      <c r="F503" s="140"/>
      <c r="G503" s="143"/>
      <c r="H503" s="143"/>
      <c r="I503" s="143"/>
      <c r="J503" s="143"/>
    </row>
    <row r="504" spans="2:10">
      <c r="B504" s="73" t="s">
        <v>198</v>
      </c>
      <c r="C504" s="37"/>
      <c r="D504" s="149" t="s">
        <v>197</v>
      </c>
      <c r="E504" s="150" t="str">
        <f>C440</f>
        <v>Number/NameS6</v>
      </c>
      <c r="F504" s="71"/>
      <c r="G504" s="189" t="s">
        <v>16</v>
      </c>
      <c r="H504" s="189"/>
      <c r="I504" s="189"/>
      <c r="J504" s="190"/>
    </row>
    <row r="505" spans="2:10">
      <c r="B505" s="38"/>
      <c r="C505" s="137" t="s">
        <v>15</v>
      </c>
      <c r="D505" s="4"/>
      <c r="E505" s="137"/>
      <c r="F505" s="4"/>
      <c r="G505" s="137">
        <v>1</v>
      </c>
      <c r="H505" s="137">
        <v>2</v>
      </c>
      <c r="I505" s="137">
        <v>3</v>
      </c>
      <c r="J505" s="72">
        <v>4</v>
      </c>
    </row>
    <row r="506" spans="2:10">
      <c r="B506" s="38"/>
      <c r="C506" s="199" t="s">
        <v>33</v>
      </c>
      <c r="D506" s="199"/>
      <c r="E506" s="199"/>
      <c r="F506" s="199"/>
      <c r="G506" s="137"/>
      <c r="H506" s="137"/>
      <c r="I506" s="137"/>
      <c r="J506" s="72">
        <v>1.4999999999999999E-2</v>
      </c>
    </row>
    <row r="507" spans="2:10">
      <c r="B507" s="38"/>
      <c r="C507" s="199"/>
      <c r="D507" s="199"/>
      <c r="E507" s="199"/>
      <c r="F507" s="199"/>
      <c r="G507" s="137"/>
      <c r="H507" s="137"/>
      <c r="I507" s="137"/>
      <c r="J507" s="72"/>
    </row>
    <row r="508" spans="2:10">
      <c r="B508" s="38"/>
      <c r="C508" s="199"/>
      <c r="D508" s="199"/>
      <c r="E508" s="199"/>
      <c r="F508" s="199"/>
      <c r="G508" s="137"/>
      <c r="H508" s="137"/>
      <c r="I508" s="137"/>
      <c r="J508" s="72"/>
    </row>
    <row r="509" spans="2:10">
      <c r="B509" s="38"/>
      <c r="C509" s="199"/>
      <c r="D509" s="199"/>
      <c r="E509" s="199"/>
      <c r="F509" s="199"/>
      <c r="G509" s="137"/>
      <c r="H509" s="137"/>
      <c r="I509" s="137"/>
      <c r="J509" s="72"/>
    </row>
    <row r="510" spans="2:10">
      <c r="B510" s="38"/>
      <c r="C510" s="199"/>
      <c r="D510" s="199"/>
      <c r="E510" s="199"/>
      <c r="F510" s="199"/>
      <c r="G510" s="137"/>
      <c r="H510" s="137"/>
      <c r="I510" s="137"/>
      <c r="J510" s="72"/>
    </row>
    <row r="511" spans="2:10">
      <c r="B511" s="38"/>
      <c r="C511" s="199"/>
      <c r="D511" s="199"/>
      <c r="E511" s="199"/>
      <c r="F511" s="199"/>
      <c r="G511" s="137"/>
      <c r="H511" s="137"/>
      <c r="I511" s="137"/>
      <c r="J511" s="72"/>
    </row>
    <row r="512" spans="2:10">
      <c r="B512" s="38"/>
      <c r="C512" s="199"/>
      <c r="D512" s="199"/>
      <c r="E512" s="199"/>
      <c r="F512" s="199"/>
      <c r="G512" s="137"/>
      <c r="H512" s="137"/>
      <c r="I512" s="137"/>
      <c r="J512" s="72"/>
    </row>
    <row r="513" spans="1:20">
      <c r="B513" s="38"/>
      <c r="C513" s="199"/>
      <c r="D513" s="199"/>
      <c r="E513" s="199"/>
      <c r="F513" s="199"/>
      <c r="G513" s="137"/>
      <c r="H513" s="137"/>
      <c r="I513" s="137"/>
      <c r="J513" s="72"/>
    </row>
    <row r="514" spans="1:20">
      <c r="B514" s="38"/>
      <c r="C514" s="199"/>
      <c r="D514" s="199"/>
      <c r="E514" s="199"/>
      <c r="F514" s="199"/>
      <c r="G514" s="137"/>
      <c r="H514" s="137"/>
      <c r="I514" s="137"/>
      <c r="J514" s="72"/>
    </row>
    <row r="515" spans="1:20">
      <c r="B515" s="38"/>
      <c r="C515" s="199"/>
      <c r="D515" s="199"/>
      <c r="E515" s="199"/>
      <c r="F515" s="199"/>
      <c r="G515" s="136"/>
      <c r="H515" s="136"/>
      <c r="I515" s="136"/>
      <c r="J515" s="65"/>
    </row>
    <row r="516" spans="1:20">
      <c r="B516" s="38"/>
      <c r="C516" s="199"/>
      <c r="D516" s="199"/>
      <c r="E516" s="199"/>
      <c r="F516" s="199"/>
      <c r="G516" s="136"/>
      <c r="H516" s="136"/>
      <c r="I516" s="136"/>
      <c r="J516" s="65"/>
    </row>
    <row r="517" spans="1:20">
      <c r="B517" s="38"/>
      <c r="C517" s="199"/>
      <c r="D517" s="199"/>
      <c r="E517" s="199"/>
      <c r="F517" s="199"/>
      <c r="G517" s="135"/>
      <c r="H517" s="135"/>
      <c r="I517" s="135"/>
      <c r="J517" s="94"/>
    </row>
    <row r="518" spans="1:20" ht="13.5" thickBot="1">
      <c r="B518" s="38"/>
      <c r="C518" s="4"/>
      <c r="D518" s="4"/>
      <c r="E518" s="4"/>
      <c r="F518" s="140" t="s">
        <v>93</v>
      </c>
      <c r="G518" s="98">
        <f>SUM(G506:G517)</f>
        <v>0</v>
      </c>
      <c r="H518" s="98">
        <f>SUM(H506:H517)</f>
        <v>0</v>
      </c>
      <c r="I518" s="98">
        <f>SUM(I506:I517)</f>
        <v>0</v>
      </c>
      <c r="J518" s="99">
        <f>SUM(J506:J517)</f>
        <v>1.4999999999999999E-2</v>
      </c>
    </row>
    <row r="519" spans="1:20" ht="13.5" thickTop="1">
      <c r="B519" s="38"/>
      <c r="C519" s="4"/>
      <c r="D519" s="4"/>
      <c r="E519" s="4"/>
      <c r="F519" s="140" t="s">
        <v>14</v>
      </c>
      <c r="G519" s="144" t="str">
        <f>IFERROR(IF(G518&gt;0,INDEX(LGletters,MATCH((G518),LGvalues,-1)),""),"Invalid")</f>
        <v/>
      </c>
      <c r="H519" s="144" t="str">
        <f>IFERROR(IF(H518&gt;0,INDEX(LGletters,MATCH((H518),LGvalues,-1)),""),"Invalid")</f>
        <v/>
      </c>
      <c r="I519" s="144" t="str">
        <f>IFERROR(IF(I518&gt;0,INDEX(LGletters,MATCH((I518),LGvalues,-1)),""),"Invalid")</f>
        <v/>
      </c>
      <c r="J519" s="56" t="str">
        <f>IFERROR(IF(J518&gt;0,INDEX(LGletters,MATCH((J518),LGvalues,-1)),""),"Invalid")</f>
        <v>E</v>
      </c>
    </row>
    <row r="520" spans="1:20">
      <c r="B520" s="38"/>
      <c r="C520" s="4"/>
      <c r="D520" s="4"/>
      <c r="E520" s="4"/>
      <c r="F520" s="140" t="s">
        <v>23</v>
      </c>
      <c r="G520" s="135" t="str">
        <f>IF(G519="","",INDEX(Rindices, G505,FIND(UPPER(G519),"ABCDEF")))</f>
        <v/>
      </c>
      <c r="H520" s="135" t="str">
        <f>IF(H519="","",INDEX(Rindices, H505,FIND(UPPER(H519),"ABCDEF")))</f>
        <v/>
      </c>
      <c r="I520" s="135" t="str">
        <f>IF(I519="","",INDEX(Rindices, I505,FIND(UPPER(I519),"ABCDEF")))</f>
        <v/>
      </c>
      <c r="J520" s="94">
        <f>IF(J519="","",INDEX(Rindices, J505,FIND(UPPER(J519),"ABCDEF")))</f>
        <v>1</v>
      </c>
    </row>
    <row r="521" spans="1:20" ht="13.5" thickBot="1">
      <c r="B521" s="40"/>
      <c r="C521" s="32"/>
      <c r="D521" s="32"/>
      <c r="E521" s="32"/>
      <c r="F521" s="41" t="s">
        <v>12</v>
      </c>
      <c r="G521" s="148" t="str">
        <f>IFERROR(CHOOSE(G520,"Very Low","Low","Medium","High","Very High"),"")</f>
        <v/>
      </c>
      <c r="H521" s="148" t="str">
        <f>IFERROR(CHOOSE(H520,"Very Low","Low","Medium","High","Very High"),"")</f>
        <v/>
      </c>
      <c r="I521" s="148" t="str">
        <f>IFERROR(CHOOSE(I520,"Very Low","Low","Medium","High","Very High"),"")</f>
        <v/>
      </c>
      <c r="J521" s="151" t="str">
        <f>IFERROR(CHOOSE(J520,"Very Low","Low","Medium","High","Very High"),"")</f>
        <v>Very Low</v>
      </c>
    </row>
    <row r="522" spans="1:20">
      <c r="B522" s="4"/>
      <c r="C522" s="4"/>
      <c r="D522" s="4"/>
      <c r="E522" s="4"/>
      <c r="F522" s="140"/>
      <c r="G522" s="143"/>
      <c r="H522" s="143"/>
      <c r="I522" s="143"/>
      <c r="J522" s="143"/>
    </row>
    <row r="523" spans="1:20">
      <c r="B523" s="4"/>
      <c r="C523" s="4"/>
      <c r="D523" s="4"/>
      <c r="E523" s="4"/>
      <c r="F523" s="140"/>
      <c r="G523" s="143"/>
      <c r="H523" s="143"/>
      <c r="I523" s="143"/>
      <c r="J523" s="143"/>
    </row>
    <row r="524" spans="1:20">
      <c r="A524" s="21"/>
      <c r="B524" s="50"/>
      <c r="C524" s="49"/>
      <c r="D524" s="49"/>
      <c r="E524" s="49"/>
      <c r="F524" s="49"/>
      <c r="G524" s="51"/>
      <c r="H524" s="51"/>
      <c r="I524" s="52"/>
      <c r="J524" s="53"/>
      <c r="K524" s="52"/>
      <c r="L524" s="52"/>
      <c r="M524" s="52"/>
      <c r="N524" s="51"/>
      <c r="O524" s="51"/>
      <c r="P524" s="51"/>
      <c r="Q524" s="54"/>
      <c r="R524" s="54"/>
      <c r="S524" s="54"/>
      <c r="T524" s="54"/>
    </row>
    <row r="525" spans="1:20">
      <c r="B525" s="66" t="s">
        <v>87</v>
      </c>
      <c r="C525" s="76" t="s">
        <v>147</v>
      </c>
      <c r="D525" s="62"/>
      <c r="E525" s="62"/>
      <c r="F525" s="44"/>
      <c r="K525" s="44"/>
      <c r="M525" s="66" t="s">
        <v>88</v>
      </c>
      <c r="N525" s="64">
        <v>0.06</v>
      </c>
      <c r="O525" s="67" t="s">
        <v>114</v>
      </c>
      <c r="P525" s="44"/>
    </row>
    <row r="526" spans="1:20">
      <c r="B526" s="66"/>
      <c r="C526" s="77" t="s">
        <v>30</v>
      </c>
      <c r="D526" s="77"/>
      <c r="E526" s="77"/>
      <c r="F526" s="77"/>
      <c r="G526" s="77"/>
      <c r="H526" s="77"/>
      <c r="I526" s="78"/>
      <c r="J526" s="79"/>
      <c r="K526" s="80"/>
      <c r="L526" s="77"/>
      <c r="M526" s="77"/>
      <c r="N526" s="77"/>
      <c r="O526" s="77"/>
      <c r="P526" s="77"/>
      <c r="Q526" s="136"/>
      <c r="R526" s="136"/>
      <c r="S526" s="136"/>
      <c r="T526" s="136"/>
    </row>
    <row r="527" spans="1:20">
      <c r="B527" s="66"/>
      <c r="C527" s="77" t="s">
        <v>135</v>
      </c>
      <c r="D527" s="77"/>
      <c r="E527" s="77"/>
      <c r="F527" s="77"/>
      <c r="G527" s="77"/>
      <c r="H527" s="77"/>
      <c r="I527" s="78"/>
      <c r="J527" s="79"/>
      <c r="K527" s="80"/>
      <c r="L527" s="77"/>
      <c r="M527" s="77"/>
      <c r="N527" s="77"/>
      <c r="O527" s="77"/>
      <c r="P527" s="77"/>
      <c r="Q527" s="136"/>
      <c r="R527" s="136"/>
      <c r="S527" s="136"/>
      <c r="T527" s="136"/>
    </row>
    <row r="528" spans="1:20">
      <c r="B528" s="66"/>
      <c r="C528" s="77" t="s">
        <v>136</v>
      </c>
      <c r="D528" s="77"/>
      <c r="E528" s="77"/>
      <c r="F528" s="77"/>
      <c r="G528" s="77"/>
      <c r="H528" s="77"/>
      <c r="I528" s="78"/>
      <c r="J528" s="79"/>
      <c r="K528" s="80"/>
      <c r="L528" s="77"/>
      <c r="M528" s="77"/>
      <c r="N528" s="77"/>
      <c r="O528" s="77"/>
      <c r="P528" s="77"/>
      <c r="Q528" s="136"/>
      <c r="R528" s="136"/>
      <c r="S528" s="136"/>
      <c r="T528" s="136"/>
    </row>
    <row r="529" spans="2:24" ht="13.5" thickBot="1">
      <c r="B529" s="66"/>
      <c r="C529" s="77" t="s">
        <v>137</v>
      </c>
      <c r="D529" s="77"/>
      <c r="E529" s="77"/>
      <c r="F529" s="77"/>
      <c r="G529" s="77"/>
      <c r="H529" s="77"/>
      <c r="I529" s="78"/>
      <c r="J529" s="79"/>
      <c r="K529" s="80"/>
      <c r="L529" s="77"/>
      <c r="M529" s="77"/>
      <c r="N529" s="77"/>
      <c r="O529" s="77"/>
      <c r="P529" s="77"/>
      <c r="Q529" s="136"/>
      <c r="R529" s="136"/>
      <c r="S529" s="136"/>
      <c r="T529" s="136"/>
    </row>
    <row r="530" spans="2:24">
      <c r="B530" s="66"/>
      <c r="C530" s="44"/>
      <c r="D530" s="44"/>
      <c r="E530" s="44"/>
      <c r="F530" s="44"/>
      <c r="G530" s="44"/>
      <c r="H530" s="181" t="s">
        <v>139</v>
      </c>
      <c r="I530" s="181"/>
      <c r="J530" s="120"/>
      <c r="K530" s="67"/>
      <c r="L530" s="44"/>
      <c r="M530" s="44"/>
      <c r="N530" s="44"/>
      <c r="O530" s="44"/>
      <c r="P530" s="44"/>
      <c r="Q530" s="182" t="s">
        <v>89</v>
      </c>
      <c r="R530" s="183"/>
      <c r="S530" s="183"/>
      <c r="T530" s="184"/>
    </row>
    <row r="531" spans="2:24" ht="38.25">
      <c r="B531" s="68" t="s">
        <v>92</v>
      </c>
      <c r="C531" s="69" t="s">
        <v>34</v>
      </c>
      <c r="D531" s="141" t="s">
        <v>50</v>
      </c>
      <c r="E531" s="141" t="s">
        <v>153</v>
      </c>
      <c r="F531" s="141" t="s">
        <v>49</v>
      </c>
      <c r="G531" s="141" t="s">
        <v>48</v>
      </c>
      <c r="H531" s="121" t="s">
        <v>182</v>
      </c>
      <c r="I531" s="141" t="s">
        <v>181</v>
      </c>
      <c r="J531" s="141" t="s">
        <v>73</v>
      </c>
      <c r="K531" s="141" t="s">
        <v>74</v>
      </c>
      <c r="L531" s="141" t="s">
        <v>80</v>
      </c>
      <c r="M531" s="141" t="s">
        <v>75</v>
      </c>
      <c r="N531" s="141" t="s">
        <v>79</v>
      </c>
      <c r="O531" s="141" t="s">
        <v>52</v>
      </c>
      <c r="P531" s="141" t="s">
        <v>81</v>
      </c>
      <c r="Q531" s="105" t="s">
        <v>157</v>
      </c>
      <c r="R531" s="141" t="s">
        <v>74</v>
      </c>
      <c r="S531" s="141" t="s">
        <v>75</v>
      </c>
      <c r="T531" s="46" t="s">
        <v>52</v>
      </c>
    </row>
    <row r="532" spans="2:24" ht="20.100000000000001" customHeight="1">
      <c r="B532" s="85" t="s">
        <v>122</v>
      </c>
      <c r="C532" s="81"/>
      <c r="D532" s="82"/>
      <c r="E532" s="104" t="b">
        <v>1</v>
      </c>
      <c r="F532" s="107">
        <v>4.1000000000000002E-2</v>
      </c>
      <c r="G532" s="84">
        <v>3096</v>
      </c>
      <c r="H532" s="123" t="s">
        <v>180</v>
      </c>
      <c r="I532" s="62"/>
      <c r="J532" s="63"/>
      <c r="K532" s="19" t="str">
        <f t="shared" ref="K532:K558" si="45">IF($F532*J532&gt;0,$F532*J532,"--")</f>
        <v>--</v>
      </c>
      <c r="L532" s="143" t="str">
        <f>IF(K532&gt;0,IFERROR(MATCH(K532,R_11values,-1),""),"")</f>
        <v/>
      </c>
      <c r="M532" s="19" t="str">
        <f t="shared" ref="M532:M558" si="46">IF($G532*J532&gt;0,$G532*J532/1000,"--")</f>
        <v>--</v>
      </c>
      <c r="N532" s="143" t="str">
        <f xml:space="preserve"> IF(M532&gt;0, IFERROR(MATCH(M532,CO2values,-1),""),"")</f>
        <v/>
      </c>
      <c r="O532" s="106" t="str">
        <f t="shared" ref="O532:O558" si="47">IFERROR(((1000*J532)/(IF(ISNUMBER(I532),I532,CHOOSE(MATCH(H532,ATgroups,0),Acute1,Acute2,Acute3, Chronic1,Chronic2,Chronic3,Chronic4,Empty,"","")))),"--")</f>
        <v>--</v>
      </c>
      <c r="P532" s="143" t="str">
        <f xml:space="preserve"> IF(O532&gt;0, IFERROR(MATCH(O532,NVvalues,-1),""),"")</f>
        <v/>
      </c>
      <c r="Q532" s="70" t="b">
        <f t="shared" ref="Q532:Q558" si="48">OR(J532=0,NOT(E532),I532=0,AND(F532=0,G532=0))</f>
        <v>1</v>
      </c>
      <c r="R532" s="136" t="str">
        <f t="shared" ref="R532:R558" si="49">IF(Q532,IF(OR(L532&lt;P532,N532&lt;P532),K532,"---"),"Consider ")</f>
        <v>---</v>
      </c>
      <c r="S532" s="136" t="str">
        <f t="shared" ref="S532:S558" si="50">IF(Q532,IF(OR(L532&lt;P532,N532&lt;P532),M532,"---")," by ")</f>
        <v>---</v>
      </c>
      <c r="T532" s="65" t="str">
        <f t="shared" ref="T532:T558" si="51">IF(Q532,IF(AND(L532&gt;=P532,N532&gt;=P532),O532,"---"),"constituent ")</f>
        <v>--</v>
      </c>
      <c r="V532" s="36" t="s">
        <v>185</v>
      </c>
      <c r="W532" s="77"/>
    </row>
    <row r="533" spans="2:24" ht="20.100000000000001" customHeight="1">
      <c r="B533" s="86" t="s">
        <v>40</v>
      </c>
      <c r="C533" s="81" t="s">
        <v>39</v>
      </c>
      <c r="D533" s="87"/>
      <c r="E533" s="104" t="b">
        <v>0</v>
      </c>
      <c r="F533" s="108">
        <v>1.1000000000000001</v>
      </c>
      <c r="G533" s="88"/>
      <c r="H533" s="123" t="s">
        <v>175</v>
      </c>
      <c r="I533" s="62"/>
      <c r="J533" s="89"/>
      <c r="K533" s="19" t="str">
        <f t="shared" si="45"/>
        <v>--</v>
      </c>
      <c r="L533" s="143"/>
      <c r="M533" s="19" t="str">
        <f t="shared" si="46"/>
        <v>--</v>
      </c>
      <c r="N533" s="143"/>
      <c r="O533" s="106">
        <f t="shared" si="47"/>
        <v>0</v>
      </c>
      <c r="P533" s="143"/>
      <c r="Q533" s="70" t="b">
        <f t="shared" si="48"/>
        <v>1</v>
      </c>
      <c r="R533" s="136" t="str">
        <f t="shared" si="49"/>
        <v>---</v>
      </c>
      <c r="S533" s="136" t="str">
        <f t="shared" si="50"/>
        <v>---</v>
      </c>
      <c r="T533" s="65">
        <f t="shared" si="51"/>
        <v>0</v>
      </c>
      <c r="W533" s="186" t="s">
        <v>186</v>
      </c>
    </row>
    <row r="534" spans="2:24" ht="20.100000000000001" customHeight="1">
      <c r="B534" s="86" t="s">
        <v>90</v>
      </c>
      <c r="C534" s="81" t="s">
        <v>43</v>
      </c>
      <c r="D534" s="87" t="s">
        <v>35</v>
      </c>
      <c r="E534" s="104" t="b">
        <v>0</v>
      </c>
      <c r="F534" s="108">
        <v>1</v>
      </c>
      <c r="G534" s="88"/>
      <c r="H534" s="123" t="s">
        <v>175</v>
      </c>
      <c r="I534" s="62"/>
      <c r="J534" s="89"/>
      <c r="K534" s="19" t="str">
        <f t="shared" si="45"/>
        <v>--</v>
      </c>
      <c r="L534" s="143"/>
      <c r="M534" s="19" t="str">
        <f t="shared" si="46"/>
        <v>--</v>
      </c>
      <c r="N534" s="143"/>
      <c r="O534" s="106">
        <f t="shared" si="47"/>
        <v>0</v>
      </c>
      <c r="P534" s="143"/>
      <c r="Q534" s="70" t="b">
        <f t="shared" si="48"/>
        <v>1</v>
      </c>
      <c r="R534" s="136" t="str">
        <f t="shared" si="49"/>
        <v>---</v>
      </c>
      <c r="S534" s="136" t="str">
        <f t="shared" si="50"/>
        <v>---</v>
      </c>
      <c r="T534" s="65">
        <f t="shared" si="51"/>
        <v>0</v>
      </c>
      <c r="V534" t="s">
        <v>184</v>
      </c>
      <c r="W534" s="186"/>
      <c r="X534" s="142" t="s">
        <v>187</v>
      </c>
    </row>
    <row r="535" spans="2:24" ht="20.100000000000001" customHeight="1">
      <c r="B535" s="86" t="s">
        <v>99</v>
      </c>
      <c r="C535" s="81" t="s">
        <v>44</v>
      </c>
      <c r="D535" s="87"/>
      <c r="E535" s="104" t="b">
        <v>0</v>
      </c>
      <c r="F535" s="108">
        <v>1</v>
      </c>
      <c r="G535" s="88"/>
      <c r="H535" s="123" t="s">
        <v>180</v>
      </c>
      <c r="I535" s="62"/>
      <c r="J535" s="89"/>
      <c r="K535" s="19" t="str">
        <f t="shared" si="45"/>
        <v>--</v>
      </c>
      <c r="L535" s="143"/>
      <c r="M535" s="19" t="str">
        <f t="shared" si="46"/>
        <v>--</v>
      </c>
      <c r="N535" s="143"/>
      <c r="O535" s="106" t="str">
        <f t="shared" si="47"/>
        <v>--</v>
      </c>
      <c r="P535" s="143"/>
      <c r="Q535" s="70" t="b">
        <f t="shared" si="48"/>
        <v>1</v>
      </c>
      <c r="R535" s="136" t="str">
        <f t="shared" si="49"/>
        <v>---</v>
      </c>
      <c r="S535" s="136" t="str">
        <f t="shared" si="50"/>
        <v>---</v>
      </c>
      <c r="T535" s="65" t="str">
        <f t="shared" si="51"/>
        <v>--</v>
      </c>
      <c r="V535" s="77"/>
      <c r="W535" s="124"/>
      <c r="X535">
        <f>W532*W535</f>
        <v>0</v>
      </c>
    </row>
    <row r="536" spans="2:24" ht="20.100000000000001" customHeight="1">
      <c r="B536" s="86" t="s">
        <v>100</v>
      </c>
      <c r="C536" s="81" t="s">
        <v>37</v>
      </c>
      <c r="D536" s="87"/>
      <c r="E536" s="104" t="b">
        <v>0</v>
      </c>
      <c r="F536" s="108">
        <v>1</v>
      </c>
      <c r="G536" s="88"/>
      <c r="H536" s="123" t="s">
        <v>180</v>
      </c>
      <c r="I536" s="62"/>
      <c r="J536" s="89"/>
      <c r="K536" s="19" t="str">
        <f t="shared" si="45"/>
        <v>--</v>
      </c>
      <c r="L536" s="143"/>
      <c r="M536" s="19" t="str">
        <f t="shared" si="46"/>
        <v>--</v>
      </c>
      <c r="N536" s="143"/>
      <c r="O536" s="106" t="str">
        <f t="shared" si="47"/>
        <v>--</v>
      </c>
      <c r="P536" s="143"/>
      <c r="Q536" s="70" t="b">
        <f t="shared" si="48"/>
        <v>1</v>
      </c>
      <c r="R536" s="136" t="str">
        <f t="shared" si="49"/>
        <v>---</v>
      </c>
      <c r="S536" s="136" t="str">
        <f t="shared" si="50"/>
        <v>---</v>
      </c>
      <c r="T536" s="65" t="str">
        <f t="shared" si="51"/>
        <v>--</v>
      </c>
      <c r="V536" s="77"/>
      <c r="W536" s="124"/>
      <c r="X536">
        <f>W532*W536</f>
        <v>0</v>
      </c>
    </row>
    <row r="537" spans="2:24" ht="20.100000000000001" customHeight="1">
      <c r="B537" s="86" t="s">
        <v>101</v>
      </c>
      <c r="C537" s="81" t="s">
        <v>36</v>
      </c>
      <c r="D537" s="87" t="s">
        <v>53</v>
      </c>
      <c r="E537" s="104" t="b">
        <v>0</v>
      </c>
      <c r="F537" s="108">
        <v>0.73</v>
      </c>
      <c r="G537" s="88"/>
      <c r="H537" s="123" t="s">
        <v>180</v>
      </c>
      <c r="I537" s="62"/>
      <c r="J537" s="89"/>
      <c r="K537" s="19" t="str">
        <f t="shared" si="45"/>
        <v>--</v>
      </c>
      <c r="L537" s="143"/>
      <c r="M537" s="19" t="str">
        <f t="shared" si="46"/>
        <v>--</v>
      </c>
      <c r="N537" s="143"/>
      <c r="O537" s="106" t="str">
        <f t="shared" si="47"/>
        <v>--</v>
      </c>
      <c r="P537" s="143"/>
      <c r="Q537" s="70" t="b">
        <f t="shared" si="48"/>
        <v>1</v>
      </c>
      <c r="R537" s="136" t="str">
        <f t="shared" si="49"/>
        <v>---</v>
      </c>
      <c r="S537" s="136" t="str">
        <f t="shared" si="50"/>
        <v>---</v>
      </c>
      <c r="T537" s="65" t="str">
        <f t="shared" si="51"/>
        <v>--</v>
      </c>
      <c r="V537" s="77"/>
      <c r="W537" s="124"/>
      <c r="X537">
        <f>W532*W537</f>
        <v>0</v>
      </c>
    </row>
    <row r="538" spans="2:24" ht="20.100000000000001" customHeight="1">
      <c r="B538" s="86" t="s">
        <v>41</v>
      </c>
      <c r="C538" s="81" t="s">
        <v>45</v>
      </c>
      <c r="D538" s="87"/>
      <c r="E538" s="104" t="b">
        <v>0</v>
      </c>
      <c r="F538" s="108">
        <v>0.7</v>
      </c>
      <c r="G538" s="88"/>
      <c r="H538" s="123" t="s">
        <v>170</v>
      </c>
      <c r="I538" s="62"/>
      <c r="J538" s="89"/>
      <c r="K538" s="19" t="str">
        <f t="shared" si="45"/>
        <v>--</v>
      </c>
      <c r="L538" s="143"/>
      <c r="M538" s="19" t="str">
        <f t="shared" si="46"/>
        <v>--</v>
      </c>
      <c r="N538" s="143"/>
      <c r="O538" s="106">
        <f t="shared" si="47"/>
        <v>0</v>
      </c>
      <c r="P538" s="143"/>
      <c r="Q538" s="70" t="b">
        <f t="shared" si="48"/>
        <v>1</v>
      </c>
      <c r="R538" s="136" t="str">
        <f t="shared" si="49"/>
        <v>---</v>
      </c>
      <c r="S538" s="136" t="str">
        <f t="shared" si="50"/>
        <v>---</v>
      </c>
      <c r="T538" s="65">
        <f t="shared" si="51"/>
        <v>0</v>
      </c>
      <c r="V538" s="77"/>
      <c r="W538" s="77"/>
      <c r="X538">
        <f>W532*W538</f>
        <v>0</v>
      </c>
    </row>
    <row r="539" spans="2:24" ht="20.100000000000001" customHeight="1">
      <c r="B539" s="86" t="s">
        <v>123</v>
      </c>
      <c r="C539" s="81" t="s">
        <v>46</v>
      </c>
      <c r="D539" s="87" t="s">
        <v>38</v>
      </c>
      <c r="E539" s="104" t="b">
        <v>0</v>
      </c>
      <c r="F539" s="108">
        <v>0.04</v>
      </c>
      <c r="G539" s="88"/>
      <c r="H539" s="123" t="s">
        <v>180</v>
      </c>
      <c r="I539" s="62"/>
      <c r="J539" s="89"/>
      <c r="K539" s="19" t="str">
        <f t="shared" si="45"/>
        <v>--</v>
      </c>
      <c r="L539" s="143"/>
      <c r="M539" s="19" t="str">
        <f t="shared" si="46"/>
        <v>--</v>
      </c>
      <c r="N539" s="143"/>
      <c r="O539" s="106" t="str">
        <f t="shared" si="47"/>
        <v>--</v>
      </c>
      <c r="P539" s="143"/>
      <c r="Q539" s="70" t="b">
        <f t="shared" si="48"/>
        <v>1</v>
      </c>
      <c r="R539" s="136" t="str">
        <f t="shared" si="49"/>
        <v>---</v>
      </c>
      <c r="S539" s="136" t="str">
        <f t="shared" si="50"/>
        <v>---</v>
      </c>
      <c r="T539" s="65" t="str">
        <f t="shared" si="51"/>
        <v>--</v>
      </c>
      <c r="V539" s="77"/>
      <c r="W539" s="77"/>
      <c r="X539">
        <f>W532*W539</f>
        <v>0</v>
      </c>
    </row>
    <row r="540" spans="2:24" ht="20.100000000000001" customHeight="1">
      <c r="B540" s="86" t="s">
        <v>124</v>
      </c>
      <c r="C540" s="81" t="s">
        <v>66</v>
      </c>
      <c r="D540" s="87"/>
      <c r="E540" s="104" t="b">
        <v>0</v>
      </c>
      <c r="F540" s="108"/>
      <c r="G540" s="88">
        <v>8830</v>
      </c>
      <c r="H540" s="123" t="s">
        <v>180</v>
      </c>
      <c r="I540" s="62"/>
      <c r="J540" s="89"/>
      <c r="K540" s="19" t="str">
        <f t="shared" si="45"/>
        <v>--</v>
      </c>
      <c r="L540" s="143"/>
      <c r="M540" s="19" t="str">
        <f t="shared" si="46"/>
        <v>--</v>
      </c>
      <c r="N540" s="143"/>
      <c r="O540" s="106" t="str">
        <f t="shared" si="47"/>
        <v>--</v>
      </c>
      <c r="P540" s="143"/>
      <c r="Q540" s="70" t="b">
        <f t="shared" si="48"/>
        <v>1</v>
      </c>
      <c r="R540" s="136" t="str">
        <f t="shared" si="49"/>
        <v>---</v>
      </c>
      <c r="S540" s="136" t="str">
        <f t="shared" si="50"/>
        <v>---</v>
      </c>
      <c r="T540" s="65" t="str">
        <f t="shared" si="51"/>
        <v>--</v>
      </c>
      <c r="V540" s="77"/>
      <c r="W540" s="77"/>
      <c r="X540">
        <f>W532*W540</f>
        <v>0</v>
      </c>
    </row>
    <row r="541" spans="2:24" ht="20.100000000000001" customHeight="1">
      <c r="B541" s="86" t="s">
        <v>94</v>
      </c>
      <c r="C541" s="81" t="s">
        <v>47</v>
      </c>
      <c r="D541" s="87"/>
      <c r="E541" s="104" t="b">
        <v>0</v>
      </c>
      <c r="F541" s="108">
        <v>0.12</v>
      </c>
      <c r="G541" s="88"/>
      <c r="H541" s="123" t="s">
        <v>175</v>
      </c>
      <c r="I541" s="62"/>
      <c r="J541" s="89"/>
      <c r="K541" s="19" t="str">
        <f t="shared" si="45"/>
        <v>--</v>
      </c>
      <c r="L541" s="143"/>
      <c r="M541" s="19" t="str">
        <f t="shared" si="46"/>
        <v>--</v>
      </c>
      <c r="N541" s="143"/>
      <c r="O541" s="106">
        <f t="shared" si="47"/>
        <v>0</v>
      </c>
      <c r="P541" s="143"/>
      <c r="Q541" s="70" t="b">
        <f t="shared" si="48"/>
        <v>1</v>
      </c>
      <c r="R541" s="136" t="str">
        <f t="shared" si="49"/>
        <v>---</v>
      </c>
      <c r="S541" s="136" t="str">
        <f t="shared" si="50"/>
        <v>---</v>
      </c>
      <c r="T541" s="65">
        <f t="shared" si="51"/>
        <v>0</v>
      </c>
      <c r="V541" s="77"/>
      <c r="W541" s="77"/>
      <c r="X541">
        <f>W532*W541</f>
        <v>0</v>
      </c>
    </row>
    <row r="542" spans="2:24" ht="20.100000000000001" customHeight="1">
      <c r="B542" s="86" t="s">
        <v>98</v>
      </c>
      <c r="C542" s="81" t="s">
        <v>65</v>
      </c>
      <c r="D542" s="87" t="s">
        <v>51</v>
      </c>
      <c r="E542" s="104" t="b">
        <v>0</v>
      </c>
      <c r="F542" s="108"/>
      <c r="G542" s="88">
        <v>9160</v>
      </c>
      <c r="H542" s="123" t="s">
        <v>180</v>
      </c>
      <c r="I542" s="62"/>
      <c r="J542" s="89"/>
      <c r="K542" s="19" t="str">
        <f t="shared" si="45"/>
        <v>--</v>
      </c>
      <c r="L542" s="143"/>
      <c r="M542" s="19" t="str">
        <f t="shared" si="46"/>
        <v>--</v>
      </c>
      <c r="N542" s="143"/>
      <c r="O542" s="106" t="str">
        <f t="shared" si="47"/>
        <v>--</v>
      </c>
      <c r="P542" s="143"/>
      <c r="Q542" s="70" t="b">
        <f t="shared" si="48"/>
        <v>1</v>
      </c>
      <c r="R542" s="136" t="str">
        <f t="shared" si="49"/>
        <v>---</v>
      </c>
      <c r="S542" s="136" t="str">
        <f t="shared" si="50"/>
        <v>---</v>
      </c>
      <c r="T542" s="65" t="str">
        <f t="shared" si="51"/>
        <v>--</v>
      </c>
      <c r="V542" s="77"/>
      <c r="W542" s="77"/>
      <c r="X542">
        <f>W532*W542</f>
        <v>0</v>
      </c>
    </row>
    <row r="543" spans="2:24" ht="20.100000000000001" customHeight="1">
      <c r="B543" s="86" t="s">
        <v>109</v>
      </c>
      <c r="C543" s="81" t="s">
        <v>69</v>
      </c>
      <c r="D543" s="87" t="s">
        <v>72</v>
      </c>
      <c r="E543" s="104" t="b">
        <v>0</v>
      </c>
      <c r="F543" s="108"/>
      <c r="G543" s="88">
        <v>1430</v>
      </c>
      <c r="H543" s="123" t="s">
        <v>180</v>
      </c>
      <c r="I543" s="62"/>
      <c r="J543" s="89"/>
      <c r="K543" s="19" t="str">
        <f t="shared" si="45"/>
        <v>--</v>
      </c>
      <c r="L543" s="143"/>
      <c r="M543" s="19" t="str">
        <f t="shared" si="46"/>
        <v>--</v>
      </c>
      <c r="N543" s="143"/>
      <c r="O543" s="106" t="str">
        <f t="shared" si="47"/>
        <v>--</v>
      </c>
      <c r="P543" s="143"/>
      <c r="Q543" s="70" t="b">
        <f t="shared" si="48"/>
        <v>1</v>
      </c>
      <c r="R543" s="136" t="str">
        <f t="shared" si="49"/>
        <v>---</v>
      </c>
      <c r="S543" s="136" t="str">
        <f t="shared" si="50"/>
        <v>---</v>
      </c>
      <c r="T543" s="65" t="str">
        <f t="shared" si="51"/>
        <v>--</v>
      </c>
      <c r="V543" s="77"/>
      <c r="W543" s="77"/>
      <c r="X543">
        <f>W532*W543</f>
        <v>0</v>
      </c>
    </row>
    <row r="544" spans="2:24" ht="20.100000000000001" customHeight="1" thickBot="1">
      <c r="B544" s="86" t="s">
        <v>95</v>
      </c>
      <c r="C544" s="81" t="s">
        <v>68</v>
      </c>
      <c r="D544" s="87"/>
      <c r="E544" s="104" t="b">
        <v>0</v>
      </c>
      <c r="F544" s="108"/>
      <c r="G544" s="88">
        <v>1640</v>
      </c>
      <c r="H544" s="123" t="s">
        <v>175</v>
      </c>
      <c r="I544" s="62"/>
      <c r="J544" s="89"/>
      <c r="K544" s="19" t="str">
        <f t="shared" si="45"/>
        <v>--</v>
      </c>
      <c r="L544" s="143"/>
      <c r="M544" s="19" t="str">
        <f t="shared" si="46"/>
        <v>--</v>
      </c>
      <c r="N544" s="143"/>
      <c r="O544" s="106">
        <f t="shared" si="47"/>
        <v>0</v>
      </c>
      <c r="P544" s="143"/>
      <c r="Q544" s="70" t="b">
        <f t="shared" si="48"/>
        <v>1</v>
      </c>
      <c r="R544" s="136" t="str">
        <f t="shared" si="49"/>
        <v>---</v>
      </c>
      <c r="S544" s="136" t="str">
        <f t="shared" si="50"/>
        <v>---</v>
      </c>
      <c r="T544" s="65">
        <f t="shared" si="51"/>
        <v>0</v>
      </c>
      <c r="V544" t="s">
        <v>188</v>
      </c>
      <c r="W544" s="125">
        <f>SUM(W535:W543)</f>
        <v>0</v>
      </c>
      <c r="X544" s="126">
        <f>SUM(X535:X543)</f>
        <v>0</v>
      </c>
    </row>
    <row r="545" spans="2:20" ht="20.100000000000001" customHeight="1" thickTop="1">
      <c r="B545" s="86" t="s">
        <v>97</v>
      </c>
      <c r="C545" s="81" t="s">
        <v>67</v>
      </c>
      <c r="D545" s="87" t="s">
        <v>105</v>
      </c>
      <c r="E545" s="104" t="b">
        <v>0</v>
      </c>
      <c r="F545" s="108"/>
      <c r="G545" s="88">
        <v>502</v>
      </c>
      <c r="H545" s="123" t="s">
        <v>180</v>
      </c>
      <c r="I545" s="62"/>
      <c r="J545" s="89"/>
      <c r="K545" s="19" t="str">
        <f t="shared" si="45"/>
        <v>--</v>
      </c>
      <c r="L545" s="143"/>
      <c r="M545" s="19" t="str">
        <f t="shared" si="46"/>
        <v>--</v>
      </c>
      <c r="N545" s="143"/>
      <c r="O545" s="106" t="str">
        <f t="shared" si="47"/>
        <v>--</v>
      </c>
      <c r="P545" s="143"/>
      <c r="Q545" s="70" t="b">
        <f t="shared" si="48"/>
        <v>1</v>
      </c>
      <c r="R545" s="136" t="str">
        <f t="shared" si="49"/>
        <v>---</v>
      </c>
      <c r="S545" s="136" t="str">
        <f t="shared" si="50"/>
        <v>---</v>
      </c>
      <c r="T545" s="65" t="str">
        <f t="shared" si="51"/>
        <v>--</v>
      </c>
    </row>
    <row r="546" spans="2:20" ht="20.100000000000001" customHeight="1">
      <c r="B546" s="86" t="s">
        <v>60</v>
      </c>
      <c r="C546" s="81" t="s">
        <v>70</v>
      </c>
      <c r="D546" s="87"/>
      <c r="E546" s="104" t="b">
        <v>0</v>
      </c>
      <c r="F546" s="108"/>
      <c r="G546" s="88">
        <v>31</v>
      </c>
      <c r="H546" s="123" t="s">
        <v>174</v>
      </c>
      <c r="I546" s="62"/>
      <c r="J546" s="89"/>
      <c r="K546" s="19" t="str">
        <f t="shared" si="45"/>
        <v>--</v>
      </c>
      <c r="L546" s="143"/>
      <c r="M546" s="19" t="str">
        <f t="shared" si="46"/>
        <v>--</v>
      </c>
      <c r="N546" s="143"/>
      <c r="O546" s="106">
        <f t="shared" si="47"/>
        <v>0</v>
      </c>
      <c r="P546" s="143"/>
      <c r="Q546" s="70" t="b">
        <f t="shared" si="48"/>
        <v>1</v>
      </c>
      <c r="R546" s="136" t="str">
        <f t="shared" si="49"/>
        <v>---</v>
      </c>
      <c r="S546" s="136" t="str">
        <f t="shared" si="50"/>
        <v>---</v>
      </c>
      <c r="T546" s="65">
        <f t="shared" si="51"/>
        <v>0</v>
      </c>
    </row>
    <row r="547" spans="2:20" ht="20.100000000000001" customHeight="1">
      <c r="B547" s="86" t="s">
        <v>96</v>
      </c>
      <c r="C547" s="81" t="s">
        <v>102</v>
      </c>
      <c r="D547" s="87"/>
      <c r="E547" s="104" t="b">
        <v>0</v>
      </c>
      <c r="F547" s="108"/>
      <c r="G547" s="88">
        <v>6</v>
      </c>
      <c r="H547" s="123" t="s">
        <v>180</v>
      </c>
      <c r="I547" s="62"/>
      <c r="J547" s="89"/>
      <c r="K547" s="19" t="str">
        <f t="shared" si="45"/>
        <v>--</v>
      </c>
      <c r="L547" s="143"/>
      <c r="M547" s="19" t="str">
        <f t="shared" si="46"/>
        <v>--</v>
      </c>
      <c r="N547" s="143"/>
      <c r="O547" s="106" t="str">
        <f t="shared" si="47"/>
        <v>--</v>
      </c>
      <c r="P547" s="143"/>
      <c r="Q547" s="70" t="b">
        <f t="shared" si="48"/>
        <v>1</v>
      </c>
      <c r="R547" s="136" t="str">
        <f t="shared" si="49"/>
        <v>---</v>
      </c>
      <c r="S547" s="136" t="str">
        <f t="shared" si="50"/>
        <v>---</v>
      </c>
      <c r="T547" s="65" t="str">
        <f t="shared" si="51"/>
        <v>--</v>
      </c>
    </row>
    <row r="548" spans="2:20" ht="20.100000000000001" customHeight="1">
      <c r="B548" s="86" t="s">
        <v>59</v>
      </c>
      <c r="C548" s="81" t="s">
        <v>64</v>
      </c>
      <c r="D548" s="87"/>
      <c r="E548" s="104" t="b">
        <v>0</v>
      </c>
      <c r="F548" s="108"/>
      <c r="G548" s="88">
        <v>3</v>
      </c>
      <c r="H548" s="123" t="s">
        <v>180</v>
      </c>
      <c r="I548" s="62"/>
      <c r="J548" s="89"/>
      <c r="K548" s="19" t="str">
        <f t="shared" si="45"/>
        <v>--</v>
      </c>
      <c r="L548" s="143"/>
      <c r="M548" s="19" t="str">
        <f t="shared" si="46"/>
        <v>--</v>
      </c>
      <c r="N548" s="143"/>
      <c r="O548" s="106" t="str">
        <f t="shared" si="47"/>
        <v>--</v>
      </c>
      <c r="P548" s="143"/>
      <c r="Q548" s="70" t="b">
        <f t="shared" si="48"/>
        <v>1</v>
      </c>
      <c r="R548" s="136" t="str">
        <f t="shared" si="49"/>
        <v>---</v>
      </c>
      <c r="S548" s="136" t="str">
        <f t="shared" si="50"/>
        <v>---</v>
      </c>
      <c r="T548" s="65" t="str">
        <f t="shared" si="51"/>
        <v>--</v>
      </c>
    </row>
    <row r="549" spans="2:20" ht="20.100000000000001" customHeight="1">
      <c r="B549" s="86" t="s">
        <v>58</v>
      </c>
      <c r="C549" s="81" t="s">
        <v>71</v>
      </c>
      <c r="D549" s="87"/>
      <c r="E549" s="104" t="b">
        <v>0</v>
      </c>
      <c r="F549" s="108"/>
      <c r="G549" s="88">
        <v>5</v>
      </c>
      <c r="H549" s="123" t="s">
        <v>175</v>
      </c>
      <c r="I549" s="62"/>
      <c r="J549" s="89"/>
      <c r="K549" s="19" t="str">
        <f t="shared" si="45"/>
        <v>--</v>
      </c>
      <c r="L549" s="143"/>
      <c r="M549" s="19" t="str">
        <f t="shared" si="46"/>
        <v>--</v>
      </c>
      <c r="N549" s="143"/>
      <c r="O549" s="106">
        <f t="shared" si="47"/>
        <v>0</v>
      </c>
      <c r="P549" s="143"/>
      <c r="Q549" s="70" t="b">
        <f t="shared" si="48"/>
        <v>1</v>
      </c>
      <c r="R549" s="136" t="str">
        <f t="shared" si="49"/>
        <v>---</v>
      </c>
      <c r="S549" s="136" t="str">
        <f t="shared" si="50"/>
        <v>---</v>
      </c>
      <c r="T549" s="65">
        <f t="shared" si="51"/>
        <v>0</v>
      </c>
    </row>
    <row r="550" spans="2:20" ht="20.100000000000001" customHeight="1">
      <c r="B550" s="86" t="s">
        <v>91</v>
      </c>
      <c r="C550" s="81" t="s">
        <v>63</v>
      </c>
      <c r="D550" s="87"/>
      <c r="E550" s="104" t="b">
        <v>0</v>
      </c>
      <c r="F550" s="108"/>
      <c r="G550" s="88">
        <v>5</v>
      </c>
      <c r="H550" s="123" t="s">
        <v>174</v>
      </c>
      <c r="I550" s="62"/>
      <c r="J550" s="89"/>
      <c r="K550" s="19" t="str">
        <f t="shared" si="45"/>
        <v>--</v>
      </c>
      <c r="L550" s="143"/>
      <c r="M550" s="19" t="str">
        <f t="shared" si="46"/>
        <v>--</v>
      </c>
      <c r="N550" s="143"/>
      <c r="O550" s="106">
        <f t="shared" si="47"/>
        <v>0</v>
      </c>
      <c r="P550" s="143"/>
      <c r="Q550" s="70" t="b">
        <f t="shared" si="48"/>
        <v>1</v>
      </c>
      <c r="R550" s="136" t="str">
        <f t="shared" si="49"/>
        <v>---</v>
      </c>
      <c r="S550" s="136" t="str">
        <f t="shared" si="50"/>
        <v>---</v>
      </c>
      <c r="T550" s="65">
        <f t="shared" si="51"/>
        <v>0</v>
      </c>
    </row>
    <row r="551" spans="2:20" ht="20.100000000000001" customHeight="1">
      <c r="B551" s="86" t="s">
        <v>140</v>
      </c>
      <c r="C551" s="81" t="s">
        <v>62</v>
      </c>
      <c r="D551" s="87"/>
      <c r="E551" s="104" t="b">
        <v>0</v>
      </c>
      <c r="F551" s="108"/>
      <c r="G551" s="88">
        <v>5</v>
      </c>
      <c r="H551" s="123" t="s">
        <v>174</v>
      </c>
      <c r="I551" s="62"/>
      <c r="J551" s="89"/>
      <c r="K551" s="19" t="str">
        <f t="shared" si="45"/>
        <v>--</v>
      </c>
      <c r="L551" s="143"/>
      <c r="M551" s="19" t="str">
        <f t="shared" si="46"/>
        <v>--</v>
      </c>
      <c r="N551" s="143"/>
      <c r="O551" s="106">
        <f t="shared" si="47"/>
        <v>0</v>
      </c>
      <c r="P551" s="143"/>
      <c r="Q551" s="70" t="b">
        <f t="shared" si="48"/>
        <v>1</v>
      </c>
      <c r="R551" s="136" t="str">
        <f t="shared" si="49"/>
        <v>---</v>
      </c>
      <c r="S551" s="136" t="str">
        <f t="shared" si="50"/>
        <v>---</v>
      </c>
      <c r="T551" s="65">
        <f t="shared" si="51"/>
        <v>0</v>
      </c>
    </row>
    <row r="552" spans="2:20" ht="20.100000000000001" customHeight="1">
      <c r="B552" s="86" t="s">
        <v>106</v>
      </c>
      <c r="C552" s="81" t="s">
        <v>61</v>
      </c>
      <c r="D552" s="87"/>
      <c r="E552" s="104" t="b">
        <v>0</v>
      </c>
      <c r="F552" s="108"/>
      <c r="G552" s="88">
        <v>0</v>
      </c>
      <c r="H552" s="123" t="s">
        <v>180</v>
      </c>
      <c r="I552" s="62">
        <v>0.3</v>
      </c>
      <c r="J552" s="89"/>
      <c r="K552" s="19" t="str">
        <f t="shared" si="45"/>
        <v>--</v>
      </c>
      <c r="L552" s="143"/>
      <c r="M552" s="19" t="str">
        <f t="shared" si="46"/>
        <v>--</v>
      </c>
      <c r="N552" s="143"/>
      <c r="O552" s="106">
        <f t="shared" si="47"/>
        <v>0</v>
      </c>
      <c r="P552" s="143"/>
      <c r="Q552" s="70" t="b">
        <f t="shared" si="48"/>
        <v>1</v>
      </c>
      <c r="R552" s="136" t="str">
        <f t="shared" si="49"/>
        <v>---</v>
      </c>
      <c r="S552" s="136" t="str">
        <f t="shared" si="50"/>
        <v>---</v>
      </c>
      <c r="T552" s="65">
        <f t="shared" si="51"/>
        <v>0</v>
      </c>
    </row>
    <row r="553" spans="2:20" ht="20.100000000000001" customHeight="1">
      <c r="B553" s="86" t="s">
        <v>107</v>
      </c>
      <c r="C553" s="81" t="s">
        <v>108</v>
      </c>
      <c r="D553" s="87"/>
      <c r="E553" s="104" t="b">
        <v>0</v>
      </c>
      <c r="F553" s="108"/>
      <c r="G553" s="88"/>
      <c r="H553" s="123" t="s">
        <v>180</v>
      </c>
      <c r="I553" s="62">
        <v>1.4E-2</v>
      </c>
      <c r="J553" s="89"/>
      <c r="K553" s="19" t="str">
        <f t="shared" si="45"/>
        <v>--</v>
      </c>
      <c r="L553" s="143"/>
      <c r="M553" s="19" t="str">
        <f t="shared" si="46"/>
        <v>--</v>
      </c>
      <c r="N553" s="143"/>
      <c r="O553" s="106">
        <f t="shared" si="47"/>
        <v>0</v>
      </c>
      <c r="P553" s="143"/>
      <c r="Q553" s="70" t="b">
        <f t="shared" si="48"/>
        <v>1</v>
      </c>
      <c r="R553" s="136" t="str">
        <f t="shared" si="49"/>
        <v>---</v>
      </c>
      <c r="S553" s="136" t="str">
        <f t="shared" si="50"/>
        <v>---</v>
      </c>
      <c r="T553" s="65">
        <f t="shared" si="51"/>
        <v>0</v>
      </c>
    </row>
    <row r="554" spans="2:20" ht="20.100000000000001" customHeight="1">
      <c r="B554" s="86" t="s">
        <v>119</v>
      </c>
      <c r="C554" s="81"/>
      <c r="D554" s="87" t="s">
        <v>120</v>
      </c>
      <c r="E554" s="104" t="b">
        <v>0</v>
      </c>
      <c r="F554" s="108"/>
      <c r="G554" s="88"/>
      <c r="H554" s="123" t="s">
        <v>180</v>
      </c>
      <c r="I554" s="62">
        <v>19</v>
      </c>
      <c r="J554" s="89"/>
      <c r="K554" s="19" t="str">
        <f t="shared" si="45"/>
        <v>--</v>
      </c>
      <c r="L554" s="143"/>
      <c r="M554" s="19" t="str">
        <f t="shared" si="46"/>
        <v>--</v>
      </c>
      <c r="N554" s="143"/>
      <c r="O554" s="106">
        <f t="shared" si="47"/>
        <v>0</v>
      </c>
      <c r="P554" s="143"/>
      <c r="Q554" s="70" t="b">
        <f t="shared" si="48"/>
        <v>1</v>
      </c>
      <c r="R554" s="136" t="str">
        <f t="shared" si="49"/>
        <v>---</v>
      </c>
      <c r="S554" s="136" t="str">
        <f t="shared" si="50"/>
        <v>---</v>
      </c>
      <c r="T554" s="65">
        <f t="shared" si="51"/>
        <v>0</v>
      </c>
    </row>
    <row r="555" spans="2:20" ht="20.100000000000001" customHeight="1">
      <c r="B555" s="86" t="s">
        <v>117</v>
      </c>
      <c r="C555" s="81"/>
      <c r="D555" s="87" t="s">
        <v>118</v>
      </c>
      <c r="E555" s="104" t="b">
        <v>0</v>
      </c>
      <c r="F555" s="108"/>
      <c r="G555" s="88"/>
      <c r="H555" s="123" t="s">
        <v>175</v>
      </c>
      <c r="I555" s="62"/>
      <c r="J555" s="89"/>
      <c r="K555" s="19" t="str">
        <f t="shared" si="45"/>
        <v>--</v>
      </c>
      <c r="L555" s="143"/>
      <c r="M555" s="19" t="str">
        <f t="shared" si="46"/>
        <v>--</v>
      </c>
      <c r="N555" s="143"/>
      <c r="O555" s="106">
        <f t="shared" si="47"/>
        <v>0</v>
      </c>
      <c r="P555" s="143"/>
      <c r="Q555" s="70" t="b">
        <f t="shared" si="48"/>
        <v>1</v>
      </c>
      <c r="R555" s="136" t="str">
        <f t="shared" si="49"/>
        <v>---</v>
      </c>
      <c r="S555" s="136" t="str">
        <f t="shared" si="50"/>
        <v>---</v>
      </c>
      <c r="T555" s="65">
        <f t="shared" si="51"/>
        <v>0</v>
      </c>
    </row>
    <row r="556" spans="2:20" ht="20.100000000000001" customHeight="1">
      <c r="B556" s="86" t="s">
        <v>103</v>
      </c>
      <c r="C556" s="81" t="s">
        <v>104</v>
      </c>
      <c r="D556" s="87"/>
      <c r="E556" s="104" t="b">
        <v>0</v>
      </c>
      <c r="F556" s="108"/>
      <c r="G556" s="88"/>
      <c r="H556" s="123" t="s">
        <v>180</v>
      </c>
      <c r="I556" s="62"/>
      <c r="J556" s="89"/>
      <c r="K556" s="19" t="str">
        <f t="shared" si="45"/>
        <v>--</v>
      </c>
      <c r="L556" s="143"/>
      <c r="M556" s="19" t="str">
        <f t="shared" si="46"/>
        <v>--</v>
      </c>
      <c r="N556" s="143"/>
      <c r="O556" s="106" t="str">
        <f t="shared" si="47"/>
        <v>--</v>
      </c>
      <c r="P556" s="143"/>
      <c r="Q556" s="70" t="b">
        <f t="shared" si="48"/>
        <v>1</v>
      </c>
      <c r="R556" s="136" t="str">
        <f t="shared" si="49"/>
        <v>---</v>
      </c>
      <c r="S556" s="136" t="str">
        <f t="shared" si="50"/>
        <v>---</v>
      </c>
      <c r="T556" s="65" t="str">
        <f t="shared" si="51"/>
        <v>--</v>
      </c>
    </row>
    <row r="557" spans="2:20" ht="20.100000000000001" customHeight="1">
      <c r="B557" s="85" t="s">
        <v>125</v>
      </c>
      <c r="C557" s="81"/>
      <c r="D557" s="83"/>
      <c r="E557" s="104" t="b">
        <v>0</v>
      </c>
      <c r="F557" s="109">
        <v>5.0000000000000001E-3</v>
      </c>
      <c r="G557" s="89"/>
      <c r="H557" s="123" t="s">
        <v>180</v>
      </c>
      <c r="I557" s="62">
        <v>0.01</v>
      </c>
      <c r="J557" s="89"/>
      <c r="K557" s="19" t="str">
        <f t="shared" si="45"/>
        <v>--</v>
      </c>
      <c r="L557" s="143" t="str">
        <f>IF(K557&gt;0,IFERROR(MATCH(K557,R_11values,-1),""),"")</f>
        <v/>
      </c>
      <c r="M557" s="19" t="str">
        <f t="shared" si="46"/>
        <v>--</v>
      </c>
      <c r="N557" s="143" t="str">
        <f xml:space="preserve"> IF(M557&gt;0, IFERROR(MATCH(M557,CO2values,-1),""),"")</f>
        <v/>
      </c>
      <c r="O557" s="106">
        <f t="shared" si="47"/>
        <v>0</v>
      </c>
      <c r="P557" s="143" t="str">
        <f xml:space="preserve"> IF(O557&gt;0, IFERROR(MATCH(O557,NVvalues,-1),""),"")</f>
        <v/>
      </c>
      <c r="Q557" s="70" t="b">
        <f t="shared" si="48"/>
        <v>1</v>
      </c>
      <c r="R557" s="136" t="str">
        <f t="shared" si="49"/>
        <v>---</v>
      </c>
      <c r="S557" s="136" t="str">
        <f t="shared" si="50"/>
        <v>---</v>
      </c>
      <c r="T557" s="65">
        <f t="shared" si="51"/>
        <v>0</v>
      </c>
    </row>
    <row r="558" spans="2:20" ht="20.100000000000001" customHeight="1" thickBot="1">
      <c r="B558" s="86" t="s">
        <v>126</v>
      </c>
      <c r="C558" s="81"/>
      <c r="D558" s="83"/>
      <c r="E558" s="104" t="b">
        <v>0</v>
      </c>
      <c r="F558" s="107">
        <v>4.1000000000000002E-2</v>
      </c>
      <c r="G558" s="90">
        <v>3096</v>
      </c>
      <c r="H558" s="123" t="s">
        <v>180</v>
      </c>
      <c r="I558" s="62">
        <v>1.0000000000000001E-5</v>
      </c>
      <c r="J558" s="89"/>
      <c r="K558" s="19" t="str">
        <f t="shared" si="45"/>
        <v>--</v>
      </c>
      <c r="L558" s="143" t="str">
        <f>IF(K558&gt;0,IFERROR(MATCH(K558,R_11values,-1),""),"")</f>
        <v/>
      </c>
      <c r="M558" s="19" t="str">
        <f t="shared" si="46"/>
        <v>--</v>
      </c>
      <c r="N558" s="143" t="str">
        <f xml:space="preserve"> IF(M558&gt;0, IFERROR(MATCH(M558,CO2values,-1),""),"")</f>
        <v/>
      </c>
      <c r="O558" s="106">
        <f t="shared" si="47"/>
        <v>0</v>
      </c>
      <c r="P558" s="143" t="str">
        <f xml:space="preserve"> IF(O558&gt;0, IFERROR(MATCH(O558,NVvalues,-1),""),"")</f>
        <v/>
      </c>
      <c r="Q558" s="70" t="b">
        <f t="shared" si="48"/>
        <v>1</v>
      </c>
      <c r="R558" s="136" t="str">
        <f t="shared" si="49"/>
        <v>---</v>
      </c>
      <c r="S558" s="136" t="str">
        <f t="shared" si="50"/>
        <v>---</v>
      </c>
      <c r="T558" s="65">
        <f t="shared" si="51"/>
        <v>0</v>
      </c>
    </row>
    <row r="559" spans="2:20" ht="13.5" thickBot="1">
      <c r="B559" s="73" t="s">
        <v>195</v>
      </c>
      <c r="C559" s="37"/>
      <c r="D559" s="55"/>
      <c r="E559" s="55"/>
      <c r="F559" s="71"/>
      <c r="G559" s="189" t="s">
        <v>16</v>
      </c>
      <c r="H559" s="189"/>
      <c r="I559" s="189"/>
      <c r="J559" s="190"/>
      <c r="K559" s="10"/>
      <c r="L559" s="10"/>
      <c r="M559" s="10"/>
      <c r="N559" s="10"/>
      <c r="O559" s="10"/>
      <c r="P559" s="143"/>
      <c r="Q559" s="91" t="s">
        <v>93</v>
      </c>
      <c r="R559" s="92">
        <f>IF($S562,SUM(R532:R558),"Invalid")</f>
        <v>0</v>
      </c>
      <c r="S559" s="92">
        <f>IF($S562,SUM(S532:S558),"Invalid")</f>
        <v>0</v>
      </c>
      <c r="T559" s="93">
        <f>IF($S562,SUM(T532:T558),"Invalid")</f>
        <v>0</v>
      </c>
    </row>
    <row r="560" spans="2:20" ht="13.5" thickTop="1">
      <c r="B560" s="38"/>
      <c r="C560" s="6"/>
      <c r="D560" s="137" t="s">
        <v>13</v>
      </c>
      <c r="E560" s="137"/>
      <c r="F560" s="137" t="s">
        <v>15</v>
      </c>
      <c r="G560" s="137">
        <v>1</v>
      </c>
      <c r="H560" s="137">
        <v>2</v>
      </c>
      <c r="I560" s="137">
        <v>3</v>
      </c>
      <c r="J560" s="72">
        <v>4</v>
      </c>
      <c r="K560" s="6"/>
      <c r="L560" s="6"/>
      <c r="M560" s="6"/>
      <c r="N560" s="6"/>
      <c r="O560" s="6"/>
      <c r="P560" s="44"/>
      <c r="Q560" s="191" t="s">
        <v>16</v>
      </c>
      <c r="R560" s="193" t="str">
        <f>IFERROR(IF(0=R559,"",MATCH(R559,R_11values,-1)),"Invalid")</f>
        <v/>
      </c>
      <c r="S560" s="193" t="str">
        <f>IFERROR(IF(0=S559,"",MATCH(S559,CO2values,-1)),"Invalid")</f>
        <v/>
      </c>
      <c r="T560" s="195" t="str">
        <f>IFERROR(IF(0=T559,"",MATCH(T559,NVvalues,-1)),"Invalid")</f>
        <v/>
      </c>
    </row>
    <row r="561" spans="1:20" ht="13.5" thickBot="1">
      <c r="B561" s="38"/>
      <c r="C561" s="6"/>
      <c r="D561" s="152" t="str">
        <f>C525</f>
        <v>Number/NameS7</v>
      </c>
      <c r="E561" s="152"/>
      <c r="F561" s="152" t="s">
        <v>112</v>
      </c>
      <c r="G561" s="136" t="str">
        <f>IF($S562,IF(R560=G560,N525,""),"Invalid")</f>
        <v/>
      </c>
      <c r="H561" s="136" t="str">
        <f>IF($S562,IF(R560=H560,N525,""),"Invalid")</f>
        <v/>
      </c>
      <c r="I561" s="136" t="str">
        <f>IF($S562,IF(R560=I560,N525,""),"Invalid")</f>
        <v/>
      </c>
      <c r="J561" s="65" t="str">
        <f>IF($S562,IF(R560=J560,N525,""),"Invalid")</f>
        <v/>
      </c>
      <c r="K561" s="44"/>
      <c r="L561" s="44"/>
      <c r="M561" s="44"/>
      <c r="N561" s="44"/>
      <c r="O561" s="44"/>
      <c r="P561" s="44"/>
      <c r="Q561" s="192"/>
      <c r="R561" s="194"/>
      <c r="S561" s="194"/>
      <c r="T561" s="196"/>
    </row>
    <row r="562" spans="1:20">
      <c r="B562" s="38"/>
      <c r="C562" s="6"/>
      <c r="D562" s="6"/>
      <c r="E562" s="6"/>
      <c r="F562" s="152" t="s">
        <v>113</v>
      </c>
      <c r="G562" s="136" t="str">
        <f>IF($S562,IF(S560=G560,N525,""),"Invalid")</f>
        <v/>
      </c>
      <c r="H562" s="136" t="str">
        <f>IF($S562,IF(S560=H560,N525,""),"Invalid")</f>
        <v/>
      </c>
      <c r="I562" s="136" t="str">
        <f>IF($S562,IF(R560=I560,N525,""),"Invalid")</f>
        <v/>
      </c>
      <c r="J562" s="65" t="str">
        <f>IF($S562,IF(R560=J560,N525,""),"Invalid")</f>
        <v/>
      </c>
      <c r="K562" s="44"/>
      <c r="L562" s="44"/>
      <c r="M562" s="44"/>
      <c r="N562" s="44"/>
      <c r="O562" s="44"/>
      <c r="P562" s="44"/>
      <c r="Q562" s="44"/>
      <c r="R562" s="66" t="s">
        <v>127</v>
      </c>
      <c r="S562" t="b">
        <f>AND(Q531:Q558)</f>
        <v>1</v>
      </c>
      <c r="T562" s="44"/>
    </row>
    <row r="563" spans="1:20">
      <c r="B563" s="38"/>
      <c r="C563" s="4"/>
      <c r="D563" s="4"/>
      <c r="E563" s="4"/>
      <c r="F563" s="140" t="s">
        <v>116</v>
      </c>
      <c r="G563" s="135" t="str">
        <f>IF($S562,IF(T560=G560,N525,""),"Invalid")</f>
        <v/>
      </c>
      <c r="H563" s="135" t="str">
        <f>IF($S562,IF(T560=H560,N525,""),"Invalid")</f>
        <v/>
      </c>
      <c r="I563" s="135" t="str">
        <f>IF($S562,IF(T560=I560,N525,""),"Invalid")</f>
        <v/>
      </c>
      <c r="J563" s="94" t="str">
        <f>IF($S562,IF(T560=J560,N525,""),"Invalid")</f>
        <v/>
      </c>
    </row>
    <row r="564" spans="1:20">
      <c r="B564" s="38"/>
      <c r="C564" s="4"/>
      <c r="D564" s="4"/>
      <c r="E564" s="4"/>
      <c r="F564" s="140" t="s">
        <v>93</v>
      </c>
      <c r="G564" s="20">
        <f>IF($S562,SUM(G561:G563),"Invalid")</f>
        <v>0</v>
      </c>
      <c r="H564" s="20">
        <f>IF($S562,SUM(H561:H563),"Invalid")</f>
        <v>0</v>
      </c>
      <c r="I564" s="20">
        <f>IF($S562,SUM(I561:I563),"Invalid")</f>
        <v>0</v>
      </c>
      <c r="J564" s="58">
        <f>IF($S562,SUM(J561:J563),"Invalid")</f>
        <v>0</v>
      </c>
    </row>
    <row r="565" spans="1:20">
      <c r="B565" s="38"/>
      <c r="C565" s="4"/>
      <c r="D565" s="4"/>
      <c r="E565" s="4"/>
      <c r="F565" s="140" t="s">
        <v>14</v>
      </c>
      <c r="G565" s="144" t="str">
        <f>IFERROR(IF(G564&gt;0,INDEX(LGletters,MATCH((G564),LGvalues,-1)),""),"Invalid")</f>
        <v/>
      </c>
      <c r="H565" s="144" t="str">
        <f>IFERROR(IF(H564&gt;0,INDEX(LGletters,MATCH((H564),LGvalues,-1)),""),"Invalid")</f>
        <v/>
      </c>
      <c r="I565" s="144" t="str">
        <f>IFERROR(IF(I564&gt;0,INDEX(LGletters,MATCH((I564),LGvalues,-1)),""),"Invalid")</f>
        <v/>
      </c>
      <c r="J565" s="56" t="str">
        <f>IFERROR(IF(J564&gt;0,INDEX(LGletters,MATCH((J564),LGvalues,-1)),""),"Invalid")</f>
        <v/>
      </c>
    </row>
    <row r="566" spans="1:20">
      <c r="B566" s="38"/>
      <c r="C566" s="4"/>
      <c r="D566" s="4"/>
      <c r="E566" s="4"/>
      <c r="F566" s="140" t="s">
        <v>23</v>
      </c>
      <c r="G566" s="135" t="str">
        <f>IFERROR(IF(G565="","",INDEX(Rindices, G560,FIND(UPPER(G565),"ABCDEF"))),"Invalid")</f>
        <v/>
      </c>
      <c r="H566" s="135" t="str">
        <f>IFERROR(IF(H565="","",INDEX(Rindices, H560,FIND(UPPER(H565),"ABCDEF"))),"Invalid")</f>
        <v/>
      </c>
      <c r="I566" s="135" t="str">
        <f>IFERROR(IF(I565="","",INDEX(Rindices, I560,FIND(UPPER(I565),"ABCDEF"))),"Invalid")</f>
        <v/>
      </c>
      <c r="J566" s="94" t="str">
        <f>IFERROR(IF(J565="","",INDEX(Rindices, J560,FIND(UPPER(J565),"ABCDEF"))),"Invalid")</f>
        <v/>
      </c>
    </row>
    <row r="567" spans="1:20" ht="13.5" thickBot="1">
      <c r="B567" s="40"/>
      <c r="C567" s="32"/>
      <c r="D567" s="32"/>
      <c r="E567" s="32"/>
      <c r="F567" s="41" t="s">
        <v>12</v>
      </c>
      <c r="G567" s="59" t="str">
        <f>IF($S562,IFERROR(CHOOSE(G566,"Very Low","Low","Medium","High","Very High"),""),"Invalid")</f>
        <v/>
      </c>
      <c r="H567" s="59" t="str">
        <f>IF($S562,IFERROR(CHOOSE(H566,"Very Low","Low","Medium","High","Very High"),""),"Invalid")</f>
        <v/>
      </c>
      <c r="I567" s="59" t="str">
        <f>IF($S562,IFERROR(CHOOSE(I566,"Very Low","Low","Medium","High","Very High"),""),"Invalid")</f>
        <v/>
      </c>
      <c r="J567" s="60" t="str">
        <f>IF($S562,IFERROR(CHOOSE(J566,"Very Low","Low","Medium","High","Very High"),""),"Invalid")</f>
        <v/>
      </c>
    </row>
    <row r="568" spans="1:20">
      <c r="A568" s="4"/>
      <c r="B568" s="4"/>
      <c r="C568" s="4"/>
      <c r="D568" s="4"/>
      <c r="E568" s="4"/>
      <c r="F568" s="140"/>
      <c r="G568" s="143"/>
      <c r="H568" s="143"/>
      <c r="I568" s="143"/>
      <c r="J568" s="143"/>
    </row>
    <row r="569" spans="1:20" ht="37.5" customHeight="1" thickBot="1">
      <c r="A569" s="4"/>
      <c r="B569" s="197" t="s">
        <v>202</v>
      </c>
      <c r="C569" s="197"/>
      <c r="D569" s="197"/>
      <c r="E569" s="197"/>
      <c r="F569" s="197"/>
      <c r="G569" s="197"/>
      <c r="H569" s="197"/>
      <c r="I569" s="197"/>
      <c r="J569" s="197"/>
      <c r="K569" s="197"/>
      <c r="L569" s="197"/>
      <c r="M569" s="197"/>
      <c r="N569" s="197"/>
      <c r="O569" s="197"/>
    </row>
    <row r="570" spans="1:20">
      <c r="B570" s="73" t="s">
        <v>196</v>
      </c>
      <c r="C570" s="37"/>
      <c r="D570" s="149" t="s">
        <v>197</v>
      </c>
      <c r="E570" s="150" t="str">
        <f>C525</f>
        <v>Number/NameS7</v>
      </c>
      <c r="F570" s="71"/>
      <c r="G570" s="189" t="s">
        <v>16</v>
      </c>
      <c r="H570" s="189"/>
      <c r="I570" s="189"/>
      <c r="J570" s="190"/>
    </row>
    <row r="571" spans="1:20">
      <c r="B571" s="38"/>
      <c r="C571" s="137" t="s">
        <v>15</v>
      </c>
      <c r="D571" s="4"/>
      <c r="E571" s="137"/>
      <c r="F571" s="4"/>
      <c r="G571" s="137">
        <v>1</v>
      </c>
      <c r="H571" s="137">
        <v>2</v>
      </c>
      <c r="I571" s="137">
        <v>3</v>
      </c>
      <c r="J571" s="72">
        <v>4</v>
      </c>
    </row>
    <row r="572" spans="1:20">
      <c r="B572" s="38"/>
      <c r="C572" s="199" t="s">
        <v>206</v>
      </c>
      <c r="D572" s="198"/>
      <c r="E572" s="198"/>
      <c r="F572" s="198"/>
      <c r="G572" s="11"/>
      <c r="H572" s="11"/>
      <c r="I572" s="11">
        <v>0.06</v>
      </c>
      <c r="J572" s="154"/>
    </row>
    <row r="573" spans="1:20">
      <c r="B573" s="38"/>
      <c r="C573" s="199"/>
      <c r="D573" s="198"/>
      <c r="E573" s="198"/>
      <c r="F573" s="198"/>
      <c r="G573" s="11"/>
      <c r="H573" s="11"/>
      <c r="I573" s="11"/>
      <c r="J573" s="154"/>
    </row>
    <row r="574" spans="1:20">
      <c r="B574" s="38"/>
      <c r="C574" s="198"/>
      <c r="D574" s="198"/>
      <c r="E574" s="198"/>
      <c r="F574" s="198"/>
      <c r="G574" s="11"/>
      <c r="H574" s="11"/>
      <c r="I574" s="11"/>
      <c r="J574" s="154"/>
    </row>
    <row r="575" spans="1:20">
      <c r="B575" s="38"/>
      <c r="C575" s="198"/>
      <c r="D575" s="198"/>
      <c r="E575" s="198"/>
      <c r="F575" s="198"/>
      <c r="G575" s="11"/>
      <c r="H575" s="11"/>
      <c r="I575" s="11"/>
      <c r="J575" s="154"/>
    </row>
    <row r="576" spans="1:20">
      <c r="B576" s="38"/>
      <c r="C576" s="198"/>
      <c r="D576" s="198"/>
      <c r="E576" s="198"/>
      <c r="F576" s="198"/>
      <c r="G576" s="11"/>
      <c r="H576" s="11"/>
      <c r="I576" s="11"/>
      <c r="J576" s="154"/>
    </row>
    <row r="577" spans="2:10">
      <c r="B577" s="38"/>
      <c r="C577" s="198"/>
      <c r="D577" s="198"/>
      <c r="E577" s="198"/>
      <c r="F577" s="198"/>
      <c r="G577" s="11"/>
      <c r="H577" s="11"/>
      <c r="I577" s="11"/>
      <c r="J577" s="154"/>
    </row>
    <row r="578" spans="2:10">
      <c r="B578" s="38"/>
      <c r="C578" s="198"/>
      <c r="D578" s="198"/>
      <c r="E578" s="198"/>
      <c r="F578" s="198"/>
      <c r="G578" s="11"/>
      <c r="H578" s="11"/>
      <c r="I578" s="11"/>
      <c r="J578" s="154"/>
    </row>
    <row r="579" spans="2:10">
      <c r="B579" s="38"/>
      <c r="C579" s="198"/>
      <c r="D579" s="198"/>
      <c r="E579" s="198"/>
      <c r="F579" s="198"/>
      <c r="G579" s="11"/>
      <c r="H579" s="11"/>
      <c r="I579" s="11"/>
      <c r="J579" s="154"/>
    </row>
    <row r="580" spans="2:10">
      <c r="B580" s="38"/>
      <c r="C580" s="198"/>
      <c r="D580" s="198"/>
      <c r="E580" s="198"/>
      <c r="F580" s="198"/>
      <c r="G580" s="11"/>
      <c r="H580" s="11"/>
      <c r="I580" s="11"/>
      <c r="J580" s="154"/>
    </row>
    <row r="581" spans="2:10">
      <c r="B581" s="38"/>
      <c r="C581" s="198"/>
      <c r="D581" s="198"/>
      <c r="E581" s="198"/>
      <c r="F581" s="198"/>
      <c r="G581" s="11"/>
      <c r="H581" s="11"/>
      <c r="I581" s="11"/>
      <c r="J581" s="154"/>
    </row>
    <row r="582" spans="2:10">
      <c r="B582" s="38"/>
      <c r="C582" s="198"/>
      <c r="D582" s="198"/>
      <c r="E582" s="198"/>
      <c r="F582" s="198"/>
      <c r="G582" s="11"/>
      <c r="H582" s="11"/>
      <c r="I582" s="11"/>
      <c r="J582" s="154"/>
    </row>
    <row r="583" spans="2:10">
      <c r="B583" s="38"/>
      <c r="C583" s="198"/>
      <c r="D583" s="198"/>
      <c r="E583" s="198"/>
      <c r="F583" s="198"/>
      <c r="G583" s="20"/>
      <c r="H583" s="20"/>
      <c r="I583" s="20"/>
      <c r="J583" s="58"/>
    </row>
    <row r="584" spans="2:10" ht="13.5" thickBot="1">
      <c r="B584" s="38"/>
      <c r="C584" s="4"/>
      <c r="D584" s="4"/>
      <c r="E584" s="4"/>
      <c r="F584" s="140" t="s">
        <v>93</v>
      </c>
      <c r="G584" s="98">
        <f>SUM(G572:G583)</f>
        <v>0</v>
      </c>
      <c r="H584" s="98">
        <f>SUM(H572:H583)</f>
        <v>0</v>
      </c>
      <c r="I584" s="98">
        <f>SUM(I572:I583)</f>
        <v>0.06</v>
      </c>
      <c r="J584" s="99">
        <f>SUM(J572:J583)</f>
        <v>0</v>
      </c>
    </row>
    <row r="585" spans="2:10" ht="13.5" thickTop="1">
      <c r="B585" s="38"/>
      <c r="C585" s="4"/>
      <c r="D585" s="4"/>
      <c r="E585" s="4"/>
      <c r="F585" s="140" t="s">
        <v>14</v>
      </c>
      <c r="G585" s="144" t="str">
        <f>IFERROR(IF(G584&gt;0,INDEX(LGletters,MATCH((G584),LGvalues,-1)),""),"Invalid")</f>
        <v/>
      </c>
      <c r="H585" s="144" t="str">
        <f>IFERROR(IF(H584&gt;0,INDEX(LGletters,MATCH((H584),LGvalues,-1)),""),"Invalid")</f>
        <v/>
      </c>
      <c r="I585" s="144" t="str">
        <f>IFERROR(IF(I584&gt;0,INDEX(LGletters,MATCH((I584),LGvalues,-1)),""),"Invalid")</f>
        <v>C</v>
      </c>
      <c r="J585" s="56" t="str">
        <f>IFERROR(IF(J584&gt;0,INDEX(LGletters,MATCH((J584),LGvalues,-1)),""),"Invalid")</f>
        <v/>
      </c>
    </row>
    <row r="586" spans="2:10">
      <c r="B586" s="38"/>
      <c r="C586" s="4"/>
      <c r="D586" s="4"/>
      <c r="E586" s="4"/>
      <c r="F586" s="140" t="s">
        <v>23</v>
      </c>
      <c r="G586" s="135" t="str">
        <f>IF(G585="","",INDEX(Rindices, G571,FIND(UPPER(G585),"ABCDEF")))</f>
        <v/>
      </c>
      <c r="H586" s="135" t="str">
        <f>IF(H585="","",INDEX(Rindices, H571,FIND(UPPER(H585),"ABCDEF")))</f>
        <v/>
      </c>
      <c r="I586" s="135">
        <f>IF(I585="","",INDEX(Rindices, I571,FIND(UPPER(I585),"ABCDEF")))</f>
        <v>2</v>
      </c>
      <c r="J586" s="94" t="str">
        <f>IF(J585="","",INDEX(Rindices, J571,FIND(UPPER(J585),"ABCDEF")))</f>
        <v/>
      </c>
    </row>
    <row r="587" spans="2:10" ht="13.5" thickBot="1">
      <c r="B587" s="40"/>
      <c r="C587" s="32"/>
      <c r="D587" s="32"/>
      <c r="E587" s="32"/>
      <c r="F587" s="41" t="s">
        <v>12</v>
      </c>
      <c r="G587" s="148" t="str">
        <f>IFERROR(CHOOSE(G586,"Very Low","Low","Medium","High","Very High"),"")</f>
        <v/>
      </c>
      <c r="H587" s="148" t="str">
        <f>IFERROR(CHOOSE(H586,"Very Low","Low","Medium","High","Very High"),"")</f>
        <v/>
      </c>
      <c r="I587" s="148" t="str">
        <f>IFERROR(CHOOSE(I586,"Very Low","Low","Medium","High","Very High"),"")</f>
        <v>Low</v>
      </c>
      <c r="J587" s="151" t="str">
        <f>IFERROR(CHOOSE(J586,"Very Low","Low","Medium","High","Very High"),"")</f>
        <v/>
      </c>
    </row>
    <row r="588" spans="2:10" ht="13.5" thickBot="1">
      <c r="B588" s="4"/>
      <c r="C588" s="4"/>
      <c r="D588" s="4"/>
      <c r="E588" s="4"/>
      <c r="F588" s="140"/>
      <c r="G588" s="143"/>
      <c r="H588" s="143"/>
      <c r="I588" s="143"/>
      <c r="J588" s="143"/>
    </row>
    <row r="589" spans="2:10">
      <c r="B589" s="73" t="s">
        <v>198</v>
      </c>
      <c r="C589" s="37"/>
      <c r="D589" s="149" t="s">
        <v>197</v>
      </c>
      <c r="E589" s="150" t="str">
        <f>C525</f>
        <v>Number/NameS7</v>
      </c>
      <c r="F589" s="71"/>
      <c r="G589" s="189" t="s">
        <v>16</v>
      </c>
      <c r="H589" s="189"/>
      <c r="I589" s="189"/>
      <c r="J589" s="190"/>
    </row>
    <row r="590" spans="2:10">
      <c r="B590" s="38"/>
      <c r="C590" s="137" t="s">
        <v>15</v>
      </c>
      <c r="D590" s="4"/>
      <c r="E590" s="137"/>
      <c r="F590" s="4"/>
      <c r="G590" s="137">
        <v>1</v>
      </c>
      <c r="H590" s="137">
        <v>2</v>
      </c>
      <c r="I590" s="137">
        <v>3</v>
      </c>
      <c r="J590" s="72">
        <v>4</v>
      </c>
    </row>
    <row r="591" spans="2:10">
      <c r="B591" s="38"/>
      <c r="C591" s="199" t="s">
        <v>33</v>
      </c>
      <c r="D591" s="199"/>
      <c r="E591" s="199"/>
      <c r="F591" s="199"/>
      <c r="G591" s="137"/>
      <c r="H591" s="137"/>
      <c r="I591" s="137"/>
      <c r="J591" s="72">
        <v>0.06</v>
      </c>
    </row>
    <row r="592" spans="2:10">
      <c r="B592" s="38"/>
      <c r="C592" s="199"/>
      <c r="D592" s="199"/>
      <c r="E592" s="199"/>
      <c r="F592" s="199"/>
      <c r="G592" s="137"/>
      <c r="H592" s="137"/>
      <c r="I592" s="137"/>
      <c r="J592" s="72"/>
    </row>
    <row r="593" spans="2:10">
      <c r="B593" s="38"/>
      <c r="C593" s="199"/>
      <c r="D593" s="199"/>
      <c r="E593" s="199"/>
      <c r="F593" s="199"/>
      <c r="G593" s="137"/>
      <c r="H593" s="137"/>
      <c r="I593" s="137"/>
      <c r="J593" s="72"/>
    </row>
    <row r="594" spans="2:10">
      <c r="B594" s="38"/>
      <c r="C594" s="199"/>
      <c r="D594" s="199"/>
      <c r="E594" s="199"/>
      <c r="F594" s="199"/>
      <c r="G594" s="137"/>
      <c r="H594" s="137"/>
      <c r="I594" s="137"/>
      <c r="J594" s="72"/>
    </row>
    <row r="595" spans="2:10">
      <c r="B595" s="38"/>
      <c r="C595" s="199"/>
      <c r="D595" s="199"/>
      <c r="E595" s="199"/>
      <c r="F595" s="199"/>
      <c r="G595" s="137"/>
      <c r="H595" s="137"/>
      <c r="I595" s="137"/>
      <c r="J595" s="72"/>
    </row>
    <row r="596" spans="2:10">
      <c r="B596" s="38"/>
      <c r="C596" s="199"/>
      <c r="D596" s="199"/>
      <c r="E596" s="199"/>
      <c r="F596" s="199"/>
      <c r="G596" s="137"/>
      <c r="H596" s="137"/>
      <c r="I596" s="137"/>
      <c r="J596" s="72"/>
    </row>
    <row r="597" spans="2:10">
      <c r="B597" s="38"/>
      <c r="C597" s="199"/>
      <c r="D597" s="199"/>
      <c r="E597" s="199"/>
      <c r="F597" s="199"/>
      <c r="G597" s="137"/>
      <c r="H597" s="137"/>
      <c r="I597" s="137"/>
      <c r="J597" s="72"/>
    </row>
    <row r="598" spans="2:10">
      <c r="B598" s="38"/>
      <c r="C598" s="199"/>
      <c r="D598" s="199"/>
      <c r="E598" s="199"/>
      <c r="F598" s="199"/>
      <c r="G598" s="137"/>
      <c r="H598" s="137"/>
      <c r="I598" s="137"/>
      <c r="J598" s="72"/>
    </row>
    <row r="599" spans="2:10">
      <c r="B599" s="38"/>
      <c r="C599" s="199"/>
      <c r="D599" s="199"/>
      <c r="E599" s="199"/>
      <c r="F599" s="199"/>
      <c r="G599" s="137"/>
      <c r="H599" s="137"/>
      <c r="I599" s="137"/>
      <c r="J599" s="72"/>
    </row>
    <row r="600" spans="2:10">
      <c r="B600" s="38"/>
      <c r="C600" s="199"/>
      <c r="D600" s="199"/>
      <c r="E600" s="199"/>
      <c r="F600" s="199"/>
      <c r="G600" s="136"/>
      <c r="H600" s="136"/>
      <c r="I600" s="136"/>
      <c r="J600" s="65"/>
    </row>
    <row r="601" spans="2:10">
      <c r="B601" s="38"/>
      <c r="C601" s="199"/>
      <c r="D601" s="199"/>
      <c r="E601" s="199"/>
      <c r="F601" s="199"/>
      <c r="G601" s="136"/>
      <c r="H601" s="136"/>
      <c r="I601" s="136"/>
      <c r="J601" s="65"/>
    </row>
    <row r="602" spans="2:10">
      <c r="B602" s="38"/>
      <c r="C602" s="199"/>
      <c r="D602" s="199"/>
      <c r="E602" s="199"/>
      <c r="F602" s="199"/>
      <c r="G602" s="135"/>
      <c r="H602" s="135"/>
      <c r="I602" s="135"/>
      <c r="J602" s="94"/>
    </row>
    <row r="603" spans="2:10" ht="13.5" thickBot="1">
      <c r="B603" s="38"/>
      <c r="C603" s="4"/>
      <c r="D603" s="4"/>
      <c r="E603" s="4"/>
      <c r="F603" s="140" t="s">
        <v>93</v>
      </c>
      <c r="G603" s="98">
        <f>SUM(G591:G602)</f>
        <v>0</v>
      </c>
      <c r="H603" s="98">
        <f>SUM(H591:H602)</f>
        <v>0</v>
      </c>
      <c r="I603" s="98">
        <f>SUM(I591:I602)</f>
        <v>0</v>
      </c>
      <c r="J603" s="99">
        <f>SUM(J591:J602)</f>
        <v>0.06</v>
      </c>
    </row>
    <row r="604" spans="2:10" ht="13.5" thickTop="1">
      <c r="B604" s="38"/>
      <c r="C604" s="4"/>
      <c r="D604" s="4"/>
      <c r="E604" s="4"/>
      <c r="F604" s="140" t="s">
        <v>14</v>
      </c>
      <c r="G604" s="144" t="str">
        <f>IFERROR(IF(G603&gt;0,INDEX(LGletters,MATCH((G603),LGvalues,-1)),""),"Invalid")</f>
        <v/>
      </c>
      <c r="H604" s="144" t="str">
        <f>IFERROR(IF(H603&gt;0,INDEX(LGletters,MATCH((H603),LGvalues,-1)),""),"Invalid")</f>
        <v/>
      </c>
      <c r="I604" s="144" t="str">
        <f>IFERROR(IF(I603&gt;0,INDEX(LGletters,MATCH((I603),LGvalues,-1)),""),"Invalid")</f>
        <v/>
      </c>
      <c r="J604" s="56" t="str">
        <f>IFERROR(IF(J603&gt;0,INDEX(LGletters,MATCH((J603),LGvalues,-1)),""),"Invalid")</f>
        <v>C</v>
      </c>
    </row>
    <row r="605" spans="2:10">
      <c r="B605" s="38"/>
      <c r="C605" s="4"/>
      <c r="D605" s="4"/>
      <c r="E605" s="4"/>
      <c r="F605" s="140" t="s">
        <v>23</v>
      </c>
      <c r="G605" s="135" t="str">
        <f>IF(G604="","",INDEX(Rindices, G590,FIND(UPPER(G604),"ABCDEF")))</f>
        <v/>
      </c>
      <c r="H605" s="135" t="str">
        <f>IF(H604="","",INDEX(Rindices, H590,FIND(UPPER(H604),"ABCDEF")))</f>
        <v/>
      </c>
      <c r="I605" s="135" t="str">
        <f>IF(I604="","",INDEX(Rindices, I590,FIND(UPPER(I604),"ABCDEF")))</f>
        <v/>
      </c>
      <c r="J605" s="94">
        <f>IF(J604="","",INDEX(Rindices, J590,FIND(UPPER(J604),"ABCDEF")))</f>
        <v>2</v>
      </c>
    </row>
    <row r="606" spans="2:10" ht="13.5" thickBot="1">
      <c r="B606" s="40"/>
      <c r="C606" s="32"/>
      <c r="D606" s="32"/>
      <c r="E606" s="32"/>
      <c r="F606" s="41" t="s">
        <v>12</v>
      </c>
      <c r="G606" s="148" t="str">
        <f>IFERROR(CHOOSE(G605,"Very Low","Low","Medium","High","Very High"),"")</f>
        <v/>
      </c>
      <c r="H606" s="148" t="str">
        <f>IFERROR(CHOOSE(H605,"Very Low","Low","Medium","High","Very High"),"")</f>
        <v/>
      </c>
      <c r="I606" s="148" t="str">
        <f>IFERROR(CHOOSE(I605,"Very Low","Low","Medium","High","Very High"),"")</f>
        <v/>
      </c>
      <c r="J606" s="151" t="str">
        <f>IFERROR(CHOOSE(J605,"Very Low","Low","Medium","High","Very High"),"")</f>
        <v>Low</v>
      </c>
    </row>
    <row r="607" spans="2:10">
      <c r="B607" s="4"/>
      <c r="C607" s="4"/>
      <c r="D607" s="4"/>
      <c r="E607" s="4"/>
      <c r="F607" s="140"/>
      <c r="G607" s="143"/>
      <c r="H607" s="143"/>
      <c r="I607" s="143"/>
      <c r="J607" s="143"/>
    </row>
    <row r="608" spans="2:10">
      <c r="B608" s="4"/>
      <c r="C608" s="4"/>
      <c r="D608" s="4"/>
      <c r="E608" s="4"/>
      <c r="F608" s="140"/>
      <c r="G608" s="143"/>
      <c r="H608" s="143"/>
      <c r="I608" s="143"/>
      <c r="J608" s="143"/>
    </row>
    <row r="609" spans="1:24">
      <c r="A609" s="21"/>
      <c r="B609" s="50"/>
      <c r="C609" s="49"/>
      <c r="D609" s="49"/>
      <c r="E609" s="49"/>
      <c r="F609" s="49"/>
      <c r="G609" s="51"/>
      <c r="H609" s="51"/>
      <c r="I609" s="52"/>
      <c r="J609" s="53"/>
      <c r="K609" s="52"/>
      <c r="L609" s="52"/>
      <c r="M609" s="52"/>
      <c r="N609" s="51"/>
      <c r="O609" s="51"/>
      <c r="P609" s="51"/>
      <c r="Q609" s="54"/>
      <c r="R609" s="54"/>
      <c r="S609" s="54"/>
      <c r="T609" s="54"/>
    </row>
    <row r="610" spans="1:24">
      <c r="B610" s="66" t="s">
        <v>87</v>
      </c>
      <c r="C610" s="76" t="s">
        <v>148</v>
      </c>
      <c r="D610" s="62"/>
      <c r="E610" s="62"/>
      <c r="F610" s="44"/>
      <c r="K610" s="44"/>
      <c r="M610" s="66" t="s">
        <v>88</v>
      </c>
      <c r="N610" s="64">
        <v>7.2999999999999995E-2</v>
      </c>
      <c r="O610" s="67" t="s">
        <v>114</v>
      </c>
      <c r="P610" s="44"/>
    </row>
    <row r="611" spans="1:24">
      <c r="B611" s="66"/>
      <c r="C611" s="77" t="s">
        <v>31</v>
      </c>
      <c r="D611" s="77"/>
      <c r="E611" s="77"/>
      <c r="F611" s="77"/>
      <c r="G611" s="77"/>
      <c r="H611" s="77"/>
      <c r="I611" s="78"/>
      <c r="J611" s="79"/>
      <c r="K611" s="80"/>
      <c r="L611" s="77"/>
      <c r="M611" s="77"/>
      <c r="N611" s="77"/>
      <c r="O611" s="77"/>
      <c r="P611" s="77"/>
      <c r="Q611" s="136"/>
      <c r="R611" s="136"/>
      <c r="S611" s="136"/>
      <c r="T611" s="136"/>
    </row>
    <row r="612" spans="1:24">
      <c r="B612" s="66"/>
      <c r="C612" s="77" t="s">
        <v>135</v>
      </c>
      <c r="D612" s="77"/>
      <c r="E612" s="77"/>
      <c r="F612" s="77"/>
      <c r="G612" s="77"/>
      <c r="H612" s="77"/>
      <c r="I612" s="78"/>
      <c r="J612" s="79"/>
      <c r="K612" s="80"/>
      <c r="L612" s="77"/>
      <c r="M612" s="77"/>
      <c r="N612" s="77"/>
      <c r="O612" s="77"/>
      <c r="P612" s="77"/>
      <c r="Q612" s="136"/>
      <c r="R612" s="136"/>
      <c r="S612" s="136"/>
      <c r="T612" s="136"/>
    </row>
    <row r="613" spans="1:24">
      <c r="B613" s="66"/>
      <c r="C613" s="77" t="s">
        <v>136</v>
      </c>
      <c r="D613" s="77"/>
      <c r="E613" s="77"/>
      <c r="F613" s="77"/>
      <c r="G613" s="77"/>
      <c r="H613" s="77"/>
      <c r="I613" s="78"/>
      <c r="J613" s="79"/>
      <c r="K613" s="80"/>
      <c r="L613" s="77"/>
      <c r="M613" s="77"/>
      <c r="N613" s="77"/>
      <c r="O613" s="77"/>
      <c r="P613" s="77"/>
      <c r="Q613" s="136"/>
      <c r="R613" s="136"/>
      <c r="S613" s="136"/>
      <c r="T613" s="136"/>
    </row>
    <row r="614" spans="1:24" ht="13.5" thickBot="1">
      <c r="B614" s="66"/>
      <c r="C614" s="77" t="s">
        <v>137</v>
      </c>
      <c r="D614" s="77"/>
      <c r="E614" s="77"/>
      <c r="F614" s="77"/>
      <c r="G614" s="77"/>
      <c r="H614" s="77"/>
      <c r="I614" s="78"/>
      <c r="J614" s="79"/>
      <c r="K614" s="80"/>
      <c r="L614" s="77"/>
      <c r="M614" s="77"/>
      <c r="N614" s="77"/>
      <c r="O614" s="77"/>
      <c r="P614" s="77"/>
      <c r="Q614" s="136"/>
      <c r="R614" s="136"/>
      <c r="S614" s="136"/>
      <c r="T614" s="136"/>
    </row>
    <row r="615" spans="1:24">
      <c r="B615" s="66"/>
      <c r="C615" s="44"/>
      <c r="D615" s="44"/>
      <c r="E615" s="44"/>
      <c r="F615" s="44"/>
      <c r="G615" s="44"/>
      <c r="H615" s="181" t="s">
        <v>139</v>
      </c>
      <c r="I615" s="181"/>
      <c r="J615" s="120"/>
      <c r="K615" s="67"/>
      <c r="L615" s="44"/>
      <c r="M615" s="44"/>
      <c r="N615" s="44"/>
      <c r="O615" s="44"/>
      <c r="P615" s="44"/>
      <c r="Q615" s="182" t="s">
        <v>89</v>
      </c>
      <c r="R615" s="183"/>
      <c r="S615" s="183"/>
      <c r="T615" s="184"/>
    </row>
    <row r="616" spans="1:24" ht="38.25">
      <c r="B616" s="68" t="s">
        <v>92</v>
      </c>
      <c r="C616" s="69" t="s">
        <v>34</v>
      </c>
      <c r="D616" s="141" t="s">
        <v>50</v>
      </c>
      <c r="E616" s="141" t="s">
        <v>153</v>
      </c>
      <c r="F616" s="141" t="s">
        <v>49</v>
      </c>
      <c r="G616" s="141" t="s">
        <v>48</v>
      </c>
      <c r="H616" s="121" t="s">
        <v>182</v>
      </c>
      <c r="I616" s="141" t="s">
        <v>181</v>
      </c>
      <c r="J616" s="141" t="s">
        <v>73</v>
      </c>
      <c r="K616" s="141" t="s">
        <v>74</v>
      </c>
      <c r="L616" s="141" t="s">
        <v>80</v>
      </c>
      <c r="M616" s="141" t="s">
        <v>75</v>
      </c>
      <c r="N616" s="141" t="s">
        <v>79</v>
      </c>
      <c r="O616" s="141" t="s">
        <v>52</v>
      </c>
      <c r="P616" s="141" t="s">
        <v>81</v>
      </c>
      <c r="Q616" s="105" t="s">
        <v>157</v>
      </c>
      <c r="R616" s="141" t="s">
        <v>74</v>
      </c>
      <c r="S616" s="141" t="s">
        <v>75</v>
      </c>
      <c r="T616" s="46" t="s">
        <v>52</v>
      </c>
    </row>
    <row r="617" spans="1:24" ht="20.100000000000001" customHeight="1">
      <c r="B617" s="85" t="s">
        <v>122</v>
      </c>
      <c r="C617" s="81"/>
      <c r="D617" s="82"/>
      <c r="E617" s="104" t="b">
        <v>0</v>
      </c>
      <c r="F617" s="107">
        <v>4.1000000000000002E-2</v>
      </c>
      <c r="G617" s="84">
        <v>3096</v>
      </c>
      <c r="H617" s="123" t="s">
        <v>180</v>
      </c>
      <c r="I617" s="62"/>
      <c r="J617" s="63"/>
      <c r="K617" s="19" t="str">
        <f t="shared" ref="K617:K643" si="52">IF($F617*J617&gt;0,$F617*J617,"--")</f>
        <v>--</v>
      </c>
      <c r="L617" s="143" t="str">
        <f>IF(K617&gt;0,IFERROR(MATCH(K617,R_11values,-1),""),"")</f>
        <v/>
      </c>
      <c r="M617" s="19" t="str">
        <f t="shared" ref="M617:M643" si="53">IF($G617*J617&gt;0,$G617*J617/1000,"--")</f>
        <v>--</v>
      </c>
      <c r="N617" s="143" t="str">
        <f xml:space="preserve"> IF(M617&gt;0, IFERROR(MATCH(M617,CO2values,-1),""),"")</f>
        <v/>
      </c>
      <c r="O617" s="106" t="str">
        <f t="shared" ref="O617:O643" si="54">IFERROR(((1000*J617)/(IF(ISNUMBER(I617),I617,CHOOSE(MATCH(H617,ATgroups,0),Acute1,Acute2,Acute3, Chronic1,Chronic2,Chronic3,Chronic4,Empty,"","")))),"--")</f>
        <v>--</v>
      </c>
      <c r="P617" s="143" t="str">
        <f xml:space="preserve"> IF(O617&gt;0, IFERROR(MATCH(O617,NVvalues,-1),""),"")</f>
        <v/>
      </c>
      <c r="Q617" s="70" t="b">
        <f t="shared" ref="Q617:Q643" si="55">OR(J617=0,NOT(E617),I617=0,AND(F617=0,G617=0))</f>
        <v>1</v>
      </c>
      <c r="R617" s="136" t="str">
        <f t="shared" ref="R617:R643" si="56">IF(Q617,IF(OR(L617&lt;P617,N617&lt;P617),K617,"---"),"Consider ")</f>
        <v>---</v>
      </c>
      <c r="S617" s="136" t="str">
        <f t="shared" ref="S617:S643" si="57">IF(Q617,IF(OR(L617&lt;P617,N617&lt;P617),M617,"---")," by ")</f>
        <v>---</v>
      </c>
      <c r="T617" s="65" t="str">
        <f t="shared" ref="T617:T643" si="58">IF(Q617,IF(AND(L617&gt;=P617,N617&gt;=P617),O617,"---"),"constituent ")</f>
        <v>--</v>
      </c>
      <c r="V617" s="36" t="s">
        <v>185</v>
      </c>
      <c r="W617" s="77"/>
    </row>
    <row r="618" spans="1:24" ht="20.100000000000001" customHeight="1">
      <c r="B618" s="86" t="s">
        <v>40</v>
      </c>
      <c r="C618" s="81" t="s">
        <v>39</v>
      </c>
      <c r="D618" s="87"/>
      <c r="E618" s="104" t="b">
        <v>0</v>
      </c>
      <c r="F618" s="108">
        <v>1.1000000000000001</v>
      </c>
      <c r="G618" s="88"/>
      <c r="H618" s="123" t="s">
        <v>175</v>
      </c>
      <c r="I618" s="62"/>
      <c r="J618" s="89"/>
      <c r="K618" s="19" t="str">
        <f t="shared" si="52"/>
        <v>--</v>
      </c>
      <c r="L618" s="143"/>
      <c r="M618" s="19" t="str">
        <f t="shared" si="53"/>
        <v>--</v>
      </c>
      <c r="N618" s="143"/>
      <c r="O618" s="106">
        <f t="shared" si="54"/>
        <v>0</v>
      </c>
      <c r="P618" s="143"/>
      <c r="Q618" s="70" t="b">
        <f t="shared" si="55"/>
        <v>1</v>
      </c>
      <c r="R618" s="136" t="str">
        <f t="shared" si="56"/>
        <v>---</v>
      </c>
      <c r="S618" s="136" t="str">
        <f t="shared" si="57"/>
        <v>---</v>
      </c>
      <c r="T618" s="65">
        <f t="shared" si="58"/>
        <v>0</v>
      </c>
      <c r="W618" s="186" t="s">
        <v>186</v>
      </c>
    </row>
    <row r="619" spans="1:24" ht="20.100000000000001" customHeight="1">
      <c r="B619" s="86" t="s">
        <v>90</v>
      </c>
      <c r="C619" s="81" t="s">
        <v>43</v>
      </c>
      <c r="D619" s="87" t="s">
        <v>35</v>
      </c>
      <c r="E619" s="104" t="b">
        <v>0</v>
      </c>
      <c r="F619" s="108">
        <v>1</v>
      </c>
      <c r="G619" s="88"/>
      <c r="H619" s="123" t="s">
        <v>175</v>
      </c>
      <c r="I619" s="62"/>
      <c r="J619" s="89"/>
      <c r="K619" s="19" t="str">
        <f t="shared" si="52"/>
        <v>--</v>
      </c>
      <c r="L619" s="143"/>
      <c r="M619" s="19" t="str">
        <f t="shared" si="53"/>
        <v>--</v>
      </c>
      <c r="N619" s="143"/>
      <c r="O619" s="106">
        <f t="shared" si="54"/>
        <v>0</v>
      </c>
      <c r="P619" s="143"/>
      <c r="Q619" s="70" t="b">
        <f t="shared" si="55"/>
        <v>1</v>
      </c>
      <c r="R619" s="136" t="str">
        <f t="shared" si="56"/>
        <v>---</v>
      </c>
      <c r="S619" s="136" t="str">
        <f t="shared" si="57"/>
        <v>---</v>
      </c>
      <c r="T619" s="65">
        <f t="shared" si="58"/>
        <v>0</v>
      </c>
      <c r="V619" t="s">
        <v>184</v>
      </c>
      <c r="W619" s="186"/>
      <c r="X619" s="142" t="s">
        <v>187</v>
      </c>
    </row>
    <row r="620" spans="1:24" ht="20.100000000000001" customHeight="1">
      <c r="B620" s="86" t="s">
        <v>99</v>
      </c>
      <c r="C620" s="81" t="s">
        <v>44</v>
      </c>
      <c r="D620" s="87"/>
      <c r="E620" s="104" t="b">
        <v>0</v>
      </c>
      <c r="F620" s="108">
        <v>1</v>
      </c>
      <c r="G620" s="88"/>
      <c r="H620" s="123" t="s">
        <v>180</v>
      </c>
      <c r="I620" s="62"/>
      <c r="J620" s="89"/>
      <c r="K620" s="19" t="str">
        <f t="shared" si="52"/>
        <v>--</v>
      </c>
      <c r="L620" s="143"/>
      <c r="M620" s="19" t="str">
        <f t="shared" si="53"/>
        <v>--</v>
      </c>
      <c r="N620" s="143"/>
      <c r="O620" s="106" t="str">
        <f t="shared" si="54"/>
        <v>--</v>
      </c>
      <c r="P620" s="143"/>
      <c r="Q620" s="70" t="b">
        <f t="shared" si="55"/>
        <v>1</v>
      </c>
      <c r="R620" s="136" t="str">
        <f t="shared" si="56"/>
        <v>---</v>
      </c>
      <c r="S620" s="136" t="str">
        <f t="shared" si="57"/>
        <v>---</v>
      </c>
      <c r="T620" s="65" t="str">
        <f t="shared" si="58"/>
        <v>--</v>
      </c>
      <c r="V620" s="77"/>
      <c r="W620" s="124"/>
      <c r="X620">
        <f>W617*W620</f>
        <v>0</v>
      </c>
    </row>
    <row r="621" spans="1:24" ht="20.100000000000001" customHeight="1">
      <c r="B621" s="86" t="s">
        <v>100</v>
      </c>
      <c r="C621" s="81" t="s">
        <v>37</v>
      </c>
      <c r="D621" s="87"/>
      <c r="E621" s="104" t="b">
        <v>0</v>
      </c>
      <c r="F621" s="108">
        <v>1</v>
      </c>
      <c r="G621" s="88"/>
      <c r="H621" s="123" t="s">
        <v>180</v>
      </c>
      <c r="I621" s="62"/>
      <c r="J621" s="89"/>
      <c r="K621" s="19" t="str">
        <f t="shared" si="52"/>
        <v>--</v>
      </c>
      <c r="L621" s="143"/>
      <c r="M621" s="19" t="str">
        <f t="shared" si="53"/>
        <v>--</v>
      </c>
      <c r="N621" s="143"/>
      <c r="O621" s="106" t="str">
        <f t="shared" si="54"/>
        <v>--</v>
      </c>
      <c r="P621" s="143"/>
      <c r="Q621" s="70" t="b">
        <f t="shared" si="55"/>
        <v>1</v>
      </c>
      <c r="R621" s="136" t="str">
        <f t="shared" si="56"/>
        <v>---</v>
      </c>
      <c r="S621" s="136" t="str">
        <f t="shared" si="57"/>
        <v>---</v>
      </c>
      <c r="T621" s="65" t="str">
        <f t="shared" si="58"/>
        <v>--</v>
      </c>
      <c r="V621" s="77"/>
      <c r="W621" s="124"/>
      <c r="X621">
        <f>W617*W621</f>
        <v>0</v>
      </c>
    </row>
    <row r="622" spans="1:24" ht="20.100000000000001" customHeight="1">
      <c r="B622" s="86" t="s">
        <v>101</v>
      </c>
      <c r="C622" s="81" t="s">
        <v>36</v>
      </c>
      <c r="D622" s="87" t="s">
        <v>53</v>
      </c>
      <c r="E622" s="104" t="b">
        <v>0</v>
      </c>
      <c r="F622" s="108">
        <v>0.73</v>
      </c>
      <c r="G622" s="88"/>
      <c r="H622" s="123" t="s">
        <v>180</v>
      </c>
      <c r="I622" s="62"/>
      <c r="J622" s="89"/>
      <c r="K622" s="19" t="str">
        <f t="shared" si="52"/>
        <v>--</v>
      </c>
      <c r="L622" s="143"/>
      <c r="M622" s="19" t="str">
        <f t="shared" si="53"/>
        <v>--</v>
      </c>
      <c r="N622" s="143"/>
      <c r="O622" s="106" t="str">
        <f t="shared" si="54"/>
        <v>--</v>
      </c>
      <c r="P622" s="143"/>
      <c r="Q622" s="70" t="b">
        <f t="shared" si="55"/>
        <v>1</v>
      </c>
      <c r="R622" s="136" t="str">
        <f t="shared" si="56"/>
        <v>---</v>
      </c>
      <c r="S622" s="136" t="str">
        <f t="shared" si="57"/>
        <v>---</v>
      </c>
      <c r="T622" s="65" t="str">
        <f t="shared" si="58"/>
        <v>--</v>
      </c>
      <c r="V622" s="77"/>
      <c r="W622" s="124"/>
      <c r="X622">
        <f>W617*W622</f>
        <v>0</v>
      </c>
    </row>
    <row r="623" spans="1:24" ht="20.100000000000001" customHeight="1">
      <c r="B623" s="86" t="s">
        <v>41</v>
      </c>
      <c r="C623" s="81" t="s">
        <v>45</v>
      </c>
      <c r="D623" s="87"/>
      <c r="E623" s="104" t="b">
        <v>0</v>
      </c>
      <c r="F623" s="108">
        <v>0.7</v>
      </c>
      <c r="G623" s="88"/>
      <c r="H623" s="123" t="s">
        <v>170</v>
      </c>
      <c r="I623" s="62"/>
      <c r="J623" s="89"/>
      <c r="K623" s="19" t="str">
        <f t="shared" si="52"/>
        <v>--</v>
      </c>
      <c r="L623" s="143"/>
      <c r="M623" s="19" t="str">
        <f t="shared" si="53"/>
        <v>--</v>
      </c>
      <c r="N623" s="143"/>
      <c r="O623" s="106">
        <f t="shared" si="54"/>
        <v>0</v>
      </c>
      <c r="P623" s="143"/>
      <c r="Q623" s="70" t="b">
        <f t="shared" si="55"/>
        <v>1</v>
      </c>
      <c r="R623" s="136" t="str">
        <f t="shared" si="56"/>
        <v>---</v>
      </c>
      <c r="S623" s="136" t="str">
        <f t="shared" si="57"/>
        <v>---</v>
      </c>
      <c r="T623" s="65">
        <f t="shared" si="58"/>
        <v>0</v>
      </c>
      <c r="V623" s="77"/>
      <c r="W623" s="77"/>
      <c r="X623">
        <f>W617*W623</f>
        <v>0</v>
      </c>
    </row>
    <row r="624" spans="1:24" ht="20.100000000000001" customHeight="1">
      <c r="B624" s="86" t="s">
        <v>123</v>
      </c>
      <c r="C624" s="81" t="s">
        <v>46</v>
      </c>
      <c r="D624" s="87" t="s">
        <v>38</v>
      </c>
      <c r="E624" s="104" t="b">
        <v>0</v>
      </c>
      <c r="F624" s="108">
        <v>0.04</v>
      </c>
      <c r="G624" s="88"/>
      <c r="H624" s="123" t="s">
        <v>180</v>
      </c>
      <c r="I624" s="62"/>
      <c r="J624" s="89"/>
      <c r="K624" s="19" t="str">
        <f t="shared" si="52"/>
        <v>--</v>
      </c>
      <c r="L624" s="143"/>
      <c r="M624" s="19" t="str">
        <f t="shared" si="53"/>
        <v>--</v>
      </c>
      <c r="N624" s="143"/>
      <c r="O624" s="106" t="str">
        <f t="shared" si="54"/>
        <v>--</v>
      </c>
      <c r="P624" s="143"/>
      <c r="Q624" s="70" t="b">
        <f t="shared" si="55"/>
        <v>1</v>
      </c>
      <c r="R624" s="136" t="str">
        <f t="shared" si="56"/>
        <v>---</v>
      </c>
      <c r="S624" s="136" t="str">
        <f t="shared" si="57"/>
        <v>---</v>
      </c>
      <c r="T624" s="65" t="str">
        <f t="shared" si="58"/>
        <v>--</v>
      </c>
      <c r="V624" s="77"/>
      <c r="W624" s="77"/>
      <c r="X624">
        <f>W617*W624</f>
        <v>0</v>
      </c>
    </row>
    <row r="625" spans="2:24" ht="20.100000000000001" customHeight="1">
      <c r="B625" s="86" t="s">
        <v>124</v>
      </c>
      <c r="C625" s="81" t="s">
        <v>66</v>
      </c>
      <c r="D625" s="87"/>
      <c r="E625" s="104" t="b">
        <v>0</v>
      </c>
      <c r="F625" s="108"/>
      <c r="G625" s="88">
        <v>8830</v>
      </c>
      <c r="H625" s="123" t="s">
        <v>180</v>
      </c>
      <c r="I625" s="62"/>
      <c r="J625" s="89"/>
      <c r="K625" s="19" t="str">
        <f t="shared" si="52"/>
        <v>--</v>
      </c>
      <c r="L625" s="143"/>
      <c r="M625" s="19" t="str">
        <f t="shared" si="53"/>
        <v>--</v>
      </c>
      <c r="N625" s="143"/>
      <c r="O625" s="106" t="str">
        <f t="shared" si="54"/>
        <v>--</v>
      </c>
      <c r="P625" s="143"/>
      <c r="Q625" s="70" t="b">
        <f t="shared" si="55"/>
        <v>1</v>
      </c>
      <c r="R625" s="136" t="str">
        <f t="shared" si="56"/>
        <v>---</v>
      </c>
      <c r="S625" s="136" t="str">
        <f t="shared" si="57"/>
        <v>---</v>
      </c>
      <c r="T625" s="65" t="str">
        <f t="shared" si="58"/>
        <v>--</v>
      </c>
      <c r="V625" s="77"/>
      <c r="W625" s="77"/>
      <c r="X625">
        <f>W617*W625</f>
        <v>0</v>
      </c>
    </row>
    <row r="626" spans="2:24" ht="20.100000000000001" customHeight="1">
      <c r="B626" s="86" t="s">
        <v>94</v>
      </c>
      <c r="C626" s="81" t="s">
        <v>47</v>
      </c>
      <c r="D626" s="87"/>
      <c r="E626" s="104" t="b">
        <v>0</v>
      </c>
      <c r="F626" s="108">
        <v>0.12</v>
      </c>
      <c r="G626" s="88"/>
      <c r="H626" s="123" t="s">
        <v>175</v>
      </c>
      <c r="I626" s="62"/>
      <c r="J626" s="89"/>
      <c r="K626" s="19" t="str">
        <f t="shared" si="52"/>
        <v>--</v>
      </c>
      <c r="L626" s="143"/>
      <c r="M626" s="19" t="str">
        <f t="shared" si="53"/>
        <v>--</v>
      </c>
      <c r="N626" s="143"/>
      <c r="O626" s="106">
        <f t="shared" si="54"/>
        <v>0</v>
      </c>
      <c r="P626" s="143"/>
      <c r="Q626" s="70" t="b">
        <f t="shared" si="55"/>
        <v>1</v>
      </c>
      <c r="R626" s="136" t="str">
        <f t="shared" si="56"/>
        <v>---</v>
      </c>
      <c r="S626" s="136" t="str">
        <f t="shared" si="57"/>
        <v>---</v>
      </c>
      <c r="T626" s="65">
        <f t="shared" si="58"/>
        <v>0</v>
      </c>
      <c r="V626" s="77"/>
      <c r="W626" s="77"/>
      <c r="X626">
        <f>W617*W626</f>
        <v>0</v>
      </c>
    </row>
    <row r="627" spans="2:24" ht="20.100000000000001" customHeight="1">
      <c r="B627" s="86" t="s">
        <v>98</v>
      </c>
      <c r="C627" s="81" t="s">
        <v>65</v>
      </c>
      <c r="D627" s="87" t="s">
        <v>51</v>
      </c>
      <c r="E627" s="104" t="b">
        <v>0</v>
      </c>
      <c r="F627" s="108"/>
      <c r="G627" s="88">
        <v>9160</v>
      </c>
      <c r="H627" s="123" t="s">
        <v>180</v>
      </c>
      <c r="I627" s="62"/>
      <c r="J627" s="89"/>
      <c r="K627" s="19" t="str">
        <f t="shared" si="52"/>
        <v>--</v>
      </c>
      <c r="L627" s="143"/>
      <c r="M627" s="19" t="str">
        <f t="shared" si="53"/>
        <v>--</v>
      </c>
      <c r="N627" s="143"/>
      <c r="O627" s="106" t="str">
        <f t="shared" si="54"/>
        <v>--</v>
      </c>
      <c r="P627" s="143"/>
      <c r="Q627" s="70" t="b">
        <f t="shared" si="55"/>
        <v>1</v>
      </c>
      <c r="R627" s="136" t="str">
        <f t="shared" si="56"/>
        <v>---</v>
      </c>
      <c r="S627" s="136" t="str">
        <f t="shared" si="57"/>
        <v>---</v>
      </c>
      <c r="T627" s="65" t="str">
        <f t="shared" si="58"/>
        <v>--</v>
      </c>
      <c r="V627" s="77"/>
      <c r="W627" s="77"/>
      <c r="X627">
        <f>W617*W627</f>
        <v>0</v>
      </c>
    </row>
    <row r="628" spans="2:24" ht="20.100000000000001" customHeight="1">
      <c r="B628" s="86" t="s">
        <v>109</v>
      </c>
      <c r="C628" s="81" t="s">
        <v>69</v>
      </c>
      <c r="D628" s="87" t="s">
        <v>72</v>
      </c>
      <c r="E628" s="104" t="b">
        <v>0</v>
      </c>
      <c r="F628" s="108"/>
      <c r="G628" s="88">
        <v>1430</v>
      </c>
      <c r="H628" s="123" t="s">
        <v>180</v>
      </c>
      <c r="I628" s="62"/>
      <c r="J628" s="89"/>
      <c r="K628" s="19" t="str">
        <f t="shared" si="52"/>
        <v>--</v>
      </c>
      <c r="L628" s="143"/>
      <c r="M628" s="19" t="str">
        <f t="shared" si="53"/>
        <v>--</v>
      </c>
      <c r="N628" s="143"/>
      <c r="O628" s="106" t="str">
        <f t="shared" si="54"/>
        <v>--</v>
      </c>
      <c r="P628" s="143"/>
      <c r="Q628" s="70" t="b">
        <f t="shared" si="55"/>
        <v>1</v>
      </c>
      <c r="R628" s="136" t="str">
        <f t="shared" si="56"/>
        <v>---</v>
      </c>
      <c r="S628" s="136" t="str">
        <f t="shared" si="57"/>
        <v>---</v>
      </c>
      <c r="T628" s="65" t="str">
        <f t="shared" si="58"/>
        <v>--</v>
      </c>
      <c r="V628" s="77"/>
      <c r="W628" s="77"/>
      <c r="X628">
        <f>W617*W628</f>
        <v>0</v>
      </c>
    </row>
    <row r="629" spans="2:24" ht="20.100000000000001" customHeight="1" thickBot="1">
      <c r="B629" s="86" t="s">
        <v>95</v>
      </c>
      <c r="C629" s="81" t="s">
        <v>68</v>
      </c>
      <c r="D629" s="87"/>
      <c r="E629" s="104" t="b">
        <v>0</v>
      </c>
      <c r="F629" s="108"/>
      <c r="G629" s="88">
        <v>1640</v>
      </c>
      <c r="H629" s="123" t="s">
        <v>175</v>
      </c>
      <c r="I629" s="62"/>
      <c r="J629" s="89"/>
      <c r="K629" s="19" t="str">
        <f t="shared" si="52"/>
        <v>--</v>
      </c>
      <c r="L629" s="143"/>
      <c r="M629" s="19" t="str">
        <f t="shared" si="53"/>
        <v>--</v>
      </c>
      <c r="N629" s="143"/>
      <c r="O629" s="106">
        <f t="shared" si="54"/>
        <v>0</v>
      </c>
      <c r="P629" s="143"/>
      <c r="Q629" s="70" t="b">
        <f t="shared" si="55"/>
        <v>1</v>
      </c>
      <c r="R629" s="136" t="str">
        <f t="shared" si="56"/>
        <v>---</v>
      </c>
      <c r="S629" s="136" t="str">
        <f t="shared" si="57"/>
        <v>---</v>
      </c>
      <c r="T629" s="65">
        <f t="shared" si="58"/>
        <v>0</v>
      </c>
      <c r="V629" t="s">
        <v>188</v>
      </c>
      <c r="W629" s="125">
        <f>SUM(W620:W628)</f>
        <v>0</v>
      </c>
      <c r="X629" s="126">
        <f>SUM(X620:X628)</f>
        <v>0</v>
      </c>
    </row>
    <row r="630" spans="2:24" ht="20.100000000000001" customHeight="1" thickTop="1">
      <c r="B630" s="86" t="s">
        <v>97</v>
      </c>
      <c r="C630" s="81" t="s">
        <v>67</v>
      </c>
      <c r="D630" s="87" t="s">
        <v>105</v>
      </c>
      <c r="E630" s="104" t="b">
        <v>0</v>
      </c>
      <c r="F630" s="108"/>
      <c r="G630" s="88">
        <v>502</v>
      </c>
      <c r="H630" s="123" t="s">
        <v>180</v>
      </c>
      <c r="I630" s="62"/>
      <c r="J630" s="89"/>
      <c r="K630" s="19" t="str">
        <f t="shared" si="52"/>
        <v>--</v>
      </c>
      <c r="L630" s="143"/>
      <c r="M630" s="19" t="str">
        <f t="shared" si="53"/>
        <v>--</v>
      </c>
      <c r="N630" s="143"/>
      <c r="O630" s="106" t="str">
        <f t="shared" si="54"/>
        <v>--</v>
      </c>
      <c r="P630" s="143"/>
      <c r="Q630" s="70" t="b">
        <f t="shared" si="55"/>
        <v>1</v>
      </c>
      <c r="R630" s="136" t="str">
        <f t="shared" si="56"/>
        <v>---</v>
      </c>
      <c r="S630" s="136" t="str">
        <f t="shared" si="57"/>
        <v>---</v>
      </c>
      <c r="T630" s="65" t="str">
        <f t="shared" si="58"/>
        <v>--</v>
      </c>
    </row>
    <row r="631" spans="2:24" ht="20.100000000000001" customHeight="1">
      <c r="B631" s="86" t="s">
        <v>60</v>
      </c>
      <c r="C631" s="81" t="s">
        <v>70</v>
      </c>
      <c r="D631" s="87"/>
      <c r="E631" s="104" t="b">
        <v>0</v>
      </c>
      <c r="F631" s="108"/>
      <c r="G631" s="88">
        <v>31</v>
      </c>
      <c r="H631" s="123" t="s">
        <v>174</v>
      </c>
      <c r="I631" s="62"/>
      <c r="J631" s="89"/>
      <c r="K631" s="19" t="str">
        <f t="shared" si="52"/>
        <v>--</v>
      </c>
      <c r="L631" s="143"/>
      <c r="M631" s="19" t="str">
        <f t="shared" si="53"/>
        <v>--</v>
      </c>
      <c r="N631" s="143"/>
      <c r="O631" s="106">
        <f t="shared" si="54"/>
        <v>0</v>
      </c>
      <c r="P631" s="143"/>
      <c r="Q631" s="70" t="b">
        <f t="shared" si="55"/>
        <v>1</v>
      </c>
      <c r="R631" s="136" t="str">
        <f t="shared" si="56"/>
        <v>---</v>
      </c>
      <c r="S631" s="136" t="str">
        <f t="shared" si="57"/>
        <v>---</v>
      </c>
      <c r="T631" s="65">
        <f t="shared" si="58"/>
        <v>0</v>
      </c>
    </row>
    <row r="632" spans="2:24" ht="20.100000000000001" customHeight="1">
      <c r="B632" s="86" t="s">
        <v>96</v>
      </c>
      <c r="C632" s="81" t="s">
        <v>102</v>
      </c>
      <c r="D632" s="87"/>
      <c r="E632" s="104" t="b">
        <v>0</v>
      </c>
      <c r="F632" s="108"/>
      <c r="G632" s="88">
        <v>6</v>
      </c>
      <c r="H632" s="123" t="s">
        <v>180</v>
      </c>
      <c r="I632" s="62"/>
      <c r="J632" s="89"/>
      <c r="K632" s="19" t="str">
        <f t="shared" si="52"/>
        <v>--</v>
      </c>
      <c r="L632" s="143"/>
      <c r="M632" s="19" t="str">
        <f t="shared" si="53"/>
        <v>--</v>
      </c>
      <c r="N632" s="143"/>
      <c r="O632" s="106" t="str">
        <f t="shared" si="54"/>
        <v>--</v>
      </c>
      <c r="P632" s="143"/>
      <c r="Q632" s="70" t="b">
        <f t="shared" si="55"/>
        <v>1</v>
      </c>
      <c r="R632" s="136" t="str">
        <f t="shared" si="56"/>
        <v>---</v>
      </c>
      <c r="S632" s="136" t="str">
        <f t="shared" si="57"/>
        <v>---</v>
      </c>
      <c r="T632" s="65" t="str">
        <f t="shared" si="58"/>
        <v>--</v>
      </c>
    </row>
    <row r="633" spans="2:24" ht="20.100000000000001" customHeight="1">
      <c r="B633" s="86" t="s">
        <v>59</v>
      </c>
      <c r="C633" s="81" t="s">
        <v>64</v>
      </c>
      <c r="D633" s="87"/>
      <c r="E633" s="104" t="b">
        <v>0</v>
      </c>
      <c r="F633" s="108"/>
      <c r="G633" s="88">
        <v>3</v>
      </c>
      <c r="H633" s="123" t="s">
        <v>180</v>
      </c>
      <c r="I633" s="62"/>
      <c r="J633" s="89"/>
      <c r="K633" s="19" t="str">
        <f t="shared" si="52"/>
        <v>--</v>
      </c>
      <c r="L633" s="143"/>
      <c r="M633" s="19" t="str">
        <f t="shared" si="53"/>
        <v>--</v>
      </c>
      <c r="N633" s="143"/>
      <c r="O633" s="106" t="str">
        <f t="shared" si="54"/>
        <v>--</v>
      </c>
      <c r="P633" s="143"/>
      <c r="Q633" s="70" t="b">
        <f t="shared" si="55"/>
        <v>1</v>
      </c>
      <c r="R633" s="136" t="str">
        <f t="shared" si="56"/>
        <v>---</v>
      </c>
      <c r="S633" s="136" t="str">
        <f t="shared" si="57"/>
        <v>---</v>
      </c>
      <c r="T633" s="65" t="str">
        <f t="shared" si="58"/>
        <v>--</v>
      </c>
    </row>
    <row r="634" spans="2:24" ht="20.100000000000001" customHeight="1">
      <c r="B634" s="86" t="s">
        <v>58</v>
      </c>
      <c r="C634" s="81" t="s">
        <v>71</v>
      </c>
      <c r="D634" s="87"/>
      <c r="E634" s="104" t="b">
        <v>0</v>
      </c>
      <c r="F634" s="108"/>
      <c r="G634" s="88">
        <v>5</v>
      </c>
      <c r="H634" s="123" t="s">
        <v>175</v>
      </c>
      <c r="I634" s="62"/>
      <c r="J634" s="89"/>
      <c r="K634" s="19" t="str">
        <f t="shared" si="52"/>
        <v>--</v>
      </c>
      <c r="L634" s="143"/>
      <c r="M634" s="19" t="str">
        <f t="shared" si="53"/>
        <v>--</v>
      </c>
      <c r="N634" s="143"/>
      <c r="O634" s="106">
        <f t="shared" si="54"/>
        <v>0</v>
      </c>
      <c r="P634" s="143"/>
      <c r="Q634" s="70" t="b">
        <f t="shared" si="55"/>
        <v>1</v>
      </c>
      <c r="R634" s="136" t="str">
        <f t="shared" si="56"/>
        <v>---</v>
      </c>
      <c r="S634" s="136" t="str">
        <f t="shared" si="57"/>
        <v>---</v>
      </c>
      <c r="T634" s="65">
        <f t="shared" si="58"/>
        <v>0</v>
      </c>
    </row>
    <row r="635" spans="2:24" ht="20.100000000000001" customHeight="1">
      <c r="B635" s="86" t="s">
        <v>91</v>
      </c>
      <c r="C635" s="81" t="s">
        <v>63</v>
      </c>
      <c r="D635" s="87"/>
      <c r="E635" s="104" t="b">
        <v>0</v>
      </c>
      <c r="F635" s="108"/>
      <c r="G635" s="88">
        <v>5</v>
      </c>
      <c r="H635" s="123" t="s">
        <v>174</v>
      </c>
      <c r="I635" s="62"/>
      <c r="J635" s="89"/>
      <c r="K635" s="19" t="str">
        <f t="shared" si="52"/>
        <v>--</v>
      </c>
      <c r="L635" s="143"/>
      <c r="M635" s="19" t="str">
        <f t="shared" si="53"/>
        <v>--</v>
      </c>
      <c r="N635" s="143"/>
      <c r="O635" s="106">
        <f t="shared" si="54"/>
        <v>0</v>
      </c>
      <c r="P635" s="143"/>
      <c r="Q635" s="70" t="b">
        <f t="shared" si="55"/>
        <v>1</v>
      </c>
      <c r="R635" s="136" t="str">
        <f t="shared" si="56"/>
        <v>---</v>
      </c>
      <c r="S635" s="136" t="str">
        <f t="shared" si="57"/>
        <v>---</v>
      </c>
      <c r="T635" s="65">
        <f t="shared" si="58"/>
        <v>0</v>
      </c>
    </row>
    <row r="636" spans="2:24" ht="20.100000000000001" customHeight="1">
      <c r="B636" s="86" t="s">
        <v>140</v>
      </c>
      <c r="C636" s="81" t="s">
        <v>62</v>
      </c>
      <c r="D636" s="87"/>
      <c r="E636" s="104" t="b">
        <v>0</v>
      </c>
      <c r="F636" s="108"/>
      <c r="G636" s="88">
        <v>5</v>
      </c>
      <c r="H636" s="123" t="s">
        <v>174</v>
      </c>
      <c r="I636" s="62"/>
      <c r="J636" s="89"/>
      <c r="K636" s="19" t="str">
        <f t="shared" si="52"/>
        <v>--</v>
      </c>
      <c r="L636" s="143"/>
      <c r="M636" s="19" t="str">
        <f t="shared" si="53"/>
        <v>--</v>
      </c>
      <c r="N636" s="143"/>
      <c r="O636" s="106">
        <f t="shared" si="54"/>
        <v>0</v>
      </c>
      <c r="P636" s="143"/>
      <c r="Q636" s="70" t="b">
        <f t="shared" si="55"/>
        <v>1</v>
      </c>
      <c r="R636" s="136" t="str">
        <f t="shared" si="56"/>
        <v>---</v>
      </c>
      <c r="S636" s="136" t="str">
        <f t="shared" si="57"/>
        <v>---</v>
      </c>
      <c r="T636" s="65">
        <f t="shared" si="58"/>
        <v>0</v>
      </c>
    </row>
    <row r="637" spans="2:24" ht="20.100000000000001" customHeight="1">
      <c r="B637" s="86" t="s">
        <v>106</v>
      </c>
      <c r="C637" s="81" t="s">
        <v>61</v>
      </c>
      <c r="D637" s="87"/>
      <c r="E637" s="104" t="b">
        <v>0</v>
      </c>
      <c r="F637" s="108"/>
      <c r="G637" s="88">
        <v>0</v>
      </c>
      <c r="H637" s="123" t="s">
        <v>180</v>
      </c>
      <c r="I637" s="62">
        <v>0.3</v>
      </c>
      <c r="J637" s="89"/>
      <c r="K637" s="19" t="str">
        <f t="shared" si="52"/>
        <v>--</v>
      </c>
      <c r="L637" s="143"/>
      <c r="M637" s="19" t="str">
        <f t="shared" si="53"/>
        <v>--</v>
      </c>
      <c r="N637" s="143"/>
      <c r="O637" s="106">
        <f t="shared" si="54"/>
        <v>0</v>
      </c>
      <c r="P637" s="143"/>
      <c r="Q637" s="70" t="b">
        <f t="shared" si="55"/>
        <v>1</v>
      </c>
      <c r="R637" s="136" t="str">
        <f t="shared" si="56"/>
        <v>---</v>
      </c>
      <c r="S637" s="136" t="str">
        <f t="shared" si="57"/>
        <v>---</v>
      </c>
      <c r="T637" s="65">
        <f t="shared" si="58"/>
        <v>0</v>
      </c>
    </row>
    <row r="638" spans="2:24" ht="20.100000000000001" customHeight="1">
      <c r="B638" s="86" t="s">
        <v>107</v>
      </c>
      <c r="C638" s="81" t="s">
        <v>108</v>
      </c>
      <c r="D638" s="87"/>
      <c r="E638" s="104" t="b">
        <v>0</v>
      </c>
      <c r="F638" s="108"/>
      <c r="G638" s="88"/>
      <c r="H638" s="123" t="s">
        <v>180</v>
      </c>
      <c r="I638" s="62">
        <v>1.4E-2</v>
      </c>
      <c r="J638" s="89"/>
      <c r="K638" s="19" t="str">
        <f t="shared" si="52"/>
        <v>--</v>
      </c>
      <c r="L638" s="143"/>
      <c r="M638" s="19" t="str">
        <f t="shared" si="53"/>
        <v>--</v>
      </c>
      <c r="N638" s="143"/>
      <c r="O638" s="106">
        <f t="shared" si="54"/>
        <v>0</v>
      </c>
      <c r="P638" s="143"/>
      <c r="Q638" s="70" t="b">
        <f t="shared" si="55"/>
        <v>1</v>
      </c>
      <c r="R638" s="136" t="str">
        <f t="shared" si="56"/>
        <v>---</v>
      </c>
      <c r="S638" s="136" t="str">
        <f t="shared" si="57"/>
        <v>---</v>
      </c>
      <c r="T638" s="65">
        <f t="shared" si="58"/>
        <v>0</v>
      </c>
    </row>
    <row r="639" spans="2:24" ht="20.100000000000001" customHeight="1">
      <c r="B639" s="86" t="s">
        <v>119</v>
      </c>
      <c r="C639" s="81"/>
      <c r="D639" s="87" t="s">
        <v>120</v>
      </c>
      <c r="E639" s="104" t="b">
        <v>0</v>
      </c>
      <c r="F639" s="108"/>
      <c r="G639" s="88"/>
      <c r="H639" s="123" t="s">
        <v>180</v>
      </c>
      <c r="I639" s="62">
        <v>19</v>
      </c>
      <c r="J639" s="89"/>
      <c r="K639" s="19" t="str">
        <f t="shared" si="52"/>
        <v>--</v>
      </c>
      <c r="L639" s="143"/>
      <c r="M639" s="19" t="str">
        <f t="shared" si="53"/>
        <v>--</v>
      </c>
      <c r="N639" s="143"/>
      <c r="O639" s="106">
        <f t="shared" si="54"/>
        <v>0</v>
      </c>
      <c r="P639" s="143"/>
      <c r="Q639" s="70" t="b">
        <f t="shared" si="55"/>
        <v>1</v>
      </c>
      <c r="R639" s="136" t="str">
        <f t="shared" si="56"/>
        <v>---</v>
      </c>
      <c r="S639" s="136" t="str">
        <f t="shared" si="57"/>
        <v>---</v>
      </c>
      <c r="T639" s="65">
        <f t="shared" si="58"/>
        <v>0</v>
      </c>
    </row>
    <row r="640" spans="2:24" ht="20.100000000000001" customHeight="1">
      <c r="B640" s="86" t="s">
        <v>117</v>
      </c>
      <c r="C640" s="81"/>
      <c r="D640" s="87" t="s">
        <v>118</v>
      </c>
      <c r="E640" s="104" t="b">
        <v>0</v>
      </c>
      <c r="F640" s="108"/>
      <c r="G640" s="88"/>
      <c r="H640" s="123" t="s">
        <v>175</v>
      </c>
      <c r="I640" s="62"/>
      <c r="J640" s="89"/>
      <c r="K640" s="19" t="str">
        <f t="shared" si="52"/>
        <v>--</v>
      </c>
      <c r="L640" s="143"/>
      <c r="M640" s="19" t="str">
        <f t="shared" si="53"/>
        <v>--</v>
      </c>
      <c r="N640" s="143"/>
      <c r="O640" s="106">
        <f t="shared" si="54"/>
        <v>0</v>
      </c>
      <c r="P640" s="143"/>
      <c r="Q640" s="70" t="b">
        <f t="shared" si="55"/>
        <v>1</v>
      </c>
      <c r="R640" s="136" t="str">
        <f t="shared" si="56"/>
        <v>---</v>
      </c>
      <c r="S640" s="136" t="str">
        <f t="shared" si="57"/>
        <v>---</v>
      </c>
      <c r="T640" s="65">
        <f t="shared" si="58"/>
        <v>0</v>
      </c>
    </row>
    <row r="641" spans="1:20" ht="20.100000000000001" customHeight="1">
      <c r="B641" s="86" t="s">
        <v>103</v>
      </c>
      <c r="C641" s="81" t="s">
        <v>104</v>
      </c>
      <c r="D641" s="87"/>
      <c r="E641" s="104" t="b">
        <v>0</v>
      </c>
      <c r="F641" s="108"/>
      <c r="G641" s="88"/>
      <c r="H641" s="123" t="s">
        <v>180</v>
      </c>
      <c r="I641" s="62"/>
      <c r="J641" s="89"/>
      <c r="K641" s="19" t="str">
        <f t="shared" si="52"/>
        <v>--</v>
      </c>
      <c r="L641" s="143"/>
      <c r="M641" s="19" t="str">
        <f t="shared" si="53"/>
        <v>--</v>
      </c>
      <c r="N641" s="143"/>
      <c r="O641" s="106" t="str">
        <f t="shared" si="54"/>
        <v>--</v>
      </c>
      <c r="P641" s="143"/>
      <c r="Q641" s="70" t="b">
        <f t="shared" si="55"/>
        <v>1</v>
      </c>
      <c r="R641" s="136" t="str">
        <f t="shared" si="56"/>
        <v>---</v>
      </c>
      <c r="S641" s="136" t="str">
        <f t="shared" si="57"/>
        <v>---</v>
      </c>
      <c r="T641" s="65" t="str">
        <f t="shared" si="58"/>
        <v>--</v>
      </c>
    </row>
    <row r="642" spans="1:20" ht="20.100000000000001" customHeight="1">
      <c r="B642" s="85" t="s">
        <v>125</v>
      </c>
      <c r="C642" s="81"/>
      <c r="D642" s="83"/>
      <c r="E642" s="104" t="b">
        <v>0</v>
      </c>
      <c r="F642" s="109">
        <v>5.0000000000000001E-3</v>
      </c>
      <c r="G642" s="89"/>
      <c r="H642" s="123" t="s">
        <v>180</v>
      </c>
      <c r="I642" s="62">
        <v>0.01</v>
      </c>
      <c r="J642" s="89"/>
      <c r="K642" s="19" t="str">
        <f t="shared" si="52"/>
        <v>--</v>
      </c>
      <c r="L642" s="143" t="str">
        <f>IF(K642&gt;0,IFERROR(MATCH(K642,R_11values,-1),""),"")</f>
        <v/>
      </c>
      <c r="M642" s="19" t="str">
        <f t="shared" si="53"/>
        <v>--</v>
      </c>
      <c r="N642" s="143" t="str">
        <f xml:space="preserve"> IF(M642&gt;0, IFERROR(MATCH(M642,CO2values,-1),""),"")</f>
        <v/>
      </c>
      <c r="O642" s="106">
        <f t="shared" si="54"/>
        <v>0</v>
      </c>
      <c r="P642" s="143" t="str">
        <f xml:space="preserve"> IF(O642&gt;0, IFERROR(MATCH(O642,NVvalues,-1),""),"")</f>
        <v/>
      </c>
      <c r="Q642" s="70" t="b">
        <f t="shared" si="55"/>
        <v>1</v>
      </c>
      <c r="R642" s="136" t="str">
        <f t="shared" si="56"/>
        <v>---</v>
      </c>
      <c r="S642" s="136" t="str">
        <f t="shared" si="57"/>
        <v>---</v>
      </c>
      <c r="T642" s="65">
        <f t="shared" si="58"/>
        <v>0</v>
      </c>
    </row>
    <row r="643" spans="1:20" ht="20.100000000000001" customHeight="1" thickBot="1">
      <c r="B643" s="86" t="s">
        <v>126</v>
      </c>
      <c r="C643" s="81"/>
      <c r="D643" s="83"/>
      <c r="E643" s="104" t="b">
        <v>0</v>
      </c>
      <c r="F643" s="107">
        <v>4.1000000000000002E-2</v>
      </c>
      <c r="G643" s="90">
        <v>3096</v>
      </c>
      <c r="H643" s="123" t="s">
        <v>180</v>
      </c>
      <c r="I643" s="62">
        <v>1.0000000000000001E-5</v>
      </c>
      <c r="J643" s="89"/>
      <c r="K643" s="19" t="str">
        <f t="shared" si="52"/>
        <v>--</v>
      </c>
      <c r="L643" s="143" t="str">
        <f>IF(K643&gt;0,IFERROR(MATCH(K643,R_11values,-1),""),"")</f>
        <v/>
      </c>
      <c r="M643" s="19" t="str">
        <f t="shared" si="53"/>
        <v>--</v>
      </c>
      <c r="N643" s="143" t="str">
        <f xml:space="preserve"> IF(M643&gt;0, IFERROR(MATCH(M643,CO2values,-1),""),"")</f>
        <v/>
      </c>
      <c r="O643" s="106">
        <f t="shared" si="54"/>
        <v>0</v>
      </c>
      <c r="P643" s="143" t="str">
        <f xml:space="preserve"> IF(O643&gt;0, IFERROR(MATCH(O643,NVvalues,-1),""),"")</f>
        <v/>
      </c>
      <c r="Q643" s="70" t="b">
        <f t="shared" si="55"/>
        <v>1</v>
      </c>
      <c r="R643" s="136" t="str">
        <f t="shared" si="56"/>
        <v>---</v>
      </c>
      <c r="S643" s="136" t="str">
        <f t="shared" si="57"/>
        <v>---</v>
      </c>
      <c r="T643" s="65">
        <f t="shared" si="58"/>
        <v>0</v>
      </c>
    </row>
    <row r="644" spans="1:20" ht="13.5" thickBot="1">
      <c r="B644" s="73" t="s">
        <v>195</v>
      </c>
      <c r="C644" s="37"/>
      <c r="D644" s="55"/>
      <c r="E644" s="55"/>
      <c r="F644" s="71"/>
      <c r="G644" s="189" t="s">
        <v>16</v>
      </c>
      <c r="H644" s="189"/>
      <c r="I644" s="189"/>
      <c r="J644" s="190"/>
      <c r="K644" s="10"/>
      <c r="L644" s="10"/>
      <c r="M644" s="10"/>
      <c r="N644" s="10"/>
      <c r="O644" s="10"/>
      <c r="P644" s="143"/>
      <c r="Q644" s="91" t="s">
        <v>93</v>
      </c>
      <c r="R644" s="92">
        <f>IF($S647,SUM(R617:R643),"Invalid")</f>
        <v>0</v>
      </c>
      <c r="S644" s="92">
        <f>IF($S647,SUM(S617:S643),"Invalid")</f>
        <v>0</v>
      </c>
      <c r="T644" s="93">
        <f>IF($S647,SUM(T617:T643),"Invalid")</f>
        <v>0</v>
      </c>
    </row>
    <row r="645" spans="1:20" ht="13.5" thickTop="1">
      <c r="B645" s="38"/>
      <c r="C645" s="6"/>
      <c r="D645" s="137" t="s">
        <v>13</v>
      </c>
      <c r="E645" s="137"/>
      <c r="F645" s="137" t="s">
        <v>15</v>
      </c>
      <c r="G645" s="137">
        <v>1</v>
      </c>
      <c r="H645" s="137">
        <v>2</v>
      </c>
      <c r="I645" s="137">
        <v>3</v>
      </c>
      <c r="J645" s="72">
        <v>4</v>
      </c>
      <c r="K645" s="6"/>
      <c r="L645" s="6"/>
      <c r="M645" s="6"/>
      <c r="N645" s="6"/>
      <c r="O645" s="6"/>
      <c r="P645" s="44"/>
      <c r="Q645" s="191" t="s">
        <v>16</v>
      </c>
      <c r="R645" s="193" t="str">
        <f>IFERROR(IF(0=R644,"",MATCH(R644,R_11values,-1)),"Invalid")</f>
        <v/>
      </c>
      <c r="S645" s="193" t="str">
        <f>IFERROR(IF(0=S644,"",MATCH(S644,CO2values,-1)),"Invalid")</f>
        <v/>
      </c>
      <c r="T645" s="195" t="str">
        <f>IFERROR(IF(0=T644,"",MATCH(T644,NVvalues,-1)),"Invalid")</f>
        <v/>
      </c>
    </row>
    <row r="646" spans="1:20" ht="13.5" thickBot="1">
      <c r="B646" s="38"/>
      <c r="C646" s="6"/>
      <c r="D646" s="152" t="str">
        <f>C610</f>
        <v>Number/NameS8</v>
      </c>
      <c r="E646" s="152"/>
      <c r="F646" s="152" t="s">
        <v>112</v>
      </c>
      <c r="G646" s="136" t="str">
        <f>IF($S647,IF(R645=G645,N610,""),"Invalid")</f>
        <v/>
      </c>
      <c r="H646" s="136" t="str">
        <f>IF($S647,IF(R645=H645,N610,""),"Invalid")</f>
        <v/>
      </c>
      <c r="I646" s="136" t="str">
        <f>IF($S647,IF(R645=I645,N610,""),"Invalid")</f>
        <v/>
      </c>
      <c r="J646" s="65" t="str">
        <f>IF($S647,IF(R645=J645,N610,""),"Invalid")</f>
        <v/>
      </c>
      <c r="K646" s="44"/>
      <c r="L646" s="44"/>
      <c r="M646" s="44"/>
      <c r="N646" s="44"/>
      <c r="O646" s="44"/>
      <c r="P646" s="44"/>
      <c r="Q646" s="192"/>
      <c r="R646" s="194"/>
      <c r="S646" s="194"/>
      <c r="T646" s="196"/>
    </row>
    <row r="647" spans="1:20">
      <c r="B647" s="38"/>
      <c r="C647" s="6"/>
      <c r="D647" s="6"/>
      <c r="E647" s="6"/>
      <c r="F647" s="152" t="s">
        <v>113</v>
      </c>
      <c r="G647" s="136" t="str">
        <f>IF($S647,IF(S645=G645,N610,""),"Invalid")</f>
        <v/>
      </c>
      <c r="H647" s="136" t="str">
        <f>IF($S647,IF(S645=H645,N610,""),"Invalid")</f>
        <v/>
      </c>
      <c r="I647" s="136" t="str">
        <f>IF($S647,IF(S645=I645,N610,""),"Invalid")</f>
        <v/>
      </c>
      <c r="J647" s="65" t="str">
        <f>IF($S647,IF(S645=J645,N610,""),"Invalid")</f>
        <v/>
      </c>
      <c r="K647" s="44"/>
      <c r="L647" s="44"/>
      <c r="M647" s="44"/>
      <c r="N647" s="44"/>
      <c r="O647" s="44"/>
      <c r="P647" s="44"/>
      <c r="Q647" s="44"/>
      <c r="R647" s="66" t="s">
        <v>127</v>
      </c>
      <c r="S647" t="b">
        <f>AND(Q616:Q643)</f>
        <v>1</v>
      </c>
      <c r="T647" s="44"/>
    </row>
    <row r="648" spans="1:20">
      <c r="B648" s="38"/>
      <c r="C648" s="4"/>
      <c r="D648" s="4"/>
      <c r="E648" s="4"/>
      <c r="F648" s="140" t="s">
        <v>116</v>
      </c>
      <c r="G648" s="135" t="str">
        <f>IF($S647,IF(T645=G645,N610,""),"Invalid")</f>
        <v/>
      </c>
      <c r="H648" s="135" t="str">
        <f>IF($S647,IF(T645=H645,N610,""),"Invalid")</f>
        <v/>
      </c>
      <c r="I648" s="135" t="str">
        <f>IF($S647,IF(T645=I645,N610,""),"Invalid")</f>
        <v/>
      </c>
      <c r="J648" s="94" t="str">
        <f>IF($S647,IF(T645=J645,N610,""),"Invalid")</f>
        <v/>
      </c>
    </row>
    <row r="649" spans="1:20">
      <c r="B649" s="38"/>
      <c r="C649" s="4"/>
      <c r="D649" s="4"/>
      <c r="E649" s="4"/>
      <c r="F649" s="140" t="s">
        <v>93</v>
      </c>
      <c r="G649" s="20">
        <f>IF($S647,SUM(G646:G648),"Invalid")</f>
        <v>0</v>
      </c>
      <c r="H649" s="20">
        <f>IF($S647,SUM(H646:H648),"Invalid")</f>
        <v>0</v>
      </c>
      <c r="I649" s="20">
        <f>IF($S647,SUM(I646:I648),"Invalid")</f>
        <v>0</v>
      </c>
      <c r="J649" s="58">
        <f>IF($S647,SUM(J646:J648),"Invalid")</f>
        <v>0</v>
      </c>
    </row>
    <row r="650" spans="1:20">
      <c r="B650" s="38"/>
      <c r="C650" s="4"/>
      <c r="D650" s="4"/>
      <c r="E650" s="4"/>
      <c r="F650" s="140" t="s">
        <v>14</v>
      </c>
      <c r="G650" s="144" t="str">
        <f>IFERROR(IF(G649&gt;0,INDEX(LGletters,MATCH((G649),LGvalues,-1)),""),"Invalid")</f>
        <v/>
      </c>
      <c r="H650" s="144" t="str">
        <f>IFERROR(IF(H649&gt;0,INDEX(LGletters,MATCH((H649),LGvalues,-1)),""),"Invalid")</f>
        <v/>
      </c>
      <c r="I650" s="144" t="str">
        <f>IFERROR(IF(I649&gt;0,INDEX(LGletters,MATCH((I649),LGvalues,-1)),""),"Invalid")</f>
        <v/>
      </c>
      <c r="J650" s="56" t="str">
        <f>IFERROR(IF(J649&gt;0,INDEX(LGletters,MATCH((J649),LGvalues,-1)),""),"Invalid")</f>
        <v/>
      </c>
    </row>
    <row r="651" spans="1:20">
      <c r="B651" s="38"/>
      <c r="C651" s="4"/>
      <c r="D651" s="4"/>
      <c r="E651" s="4"/>
      <c r="F651" s="140" t="s">
        <v>23</v>
      </c>
      <c r="G651" s="135" t="str">
        <f>IFERROR(IF(G650="","",INDEX(Rindices, G645,FIND(UPPER(G650),"ABCDEF"))),"Invalid")</f>
        <v/>
      </c>
      <c r="H651" s="135" t="str">
        <f>IFERROR(IF(H650="","",INDEX(Rindices, H645,FIND(UPPER(H650),"ABCDEF"))),"Invalid")</f>
        <v/>
      </c>
      <c r="I651" s="135" t="str">
        <f>IFERROR(IF(I650="","",INDEX(Rindices, I645,FIND(UPPER(I650),"ABCDEF"))),"Invalid")</f>
        <v/>
      </c>
      <c r="J651" s="94" t="str">
        <f>IFERROR(IF(J650="","",INDEX(Rindices, J645,FIND(UPPER(J650),"ABCDEF"))),"Invalid")</f>
        <v/>
      </c>
    </row>
    <row r="652" spans="1:20" ht="13.5" thickBot="1">
      <c r="B652" s="40"/>
      <c r="C652" s="32"/>
      <c r="D652" s="32"/>
      <c r="E652" s="32"/>
      <c r="F652" s="41" t="s">
        <v>12</v>
      </c>
      <c r="G652" s="59" t="str">
        <f>IF($S647,IFERROR(CHOOSE(G651,"Very Low","Low","Medium","High","Very High"),""),"Invalid")</f>
        <v/>
      </c>
      <c r="H652" s="59" t="str">
        <f>IF($S647,IFERROR(CHOOSE(H651,"Very Low","Low","Medium","High","Very High"),""),"Invalid")</f>
        <v/>
      </c>
      <c r="I652" s="59" t="str">
        <f>IF($S647,IFERROR(CHOOSE(I651,"Very Low","Low","Medium","High","Very High"),""),"Invalid")</f>
        <v/>
      </c>
      <c r="J652" s="60" t="str">
        <f>IF($S647,IFERROR(CHOOSE(J651,"Very Low","Low","Medium","High","Very High"),""),"Invalid")</f>
        <v/>
      </c>
    </row>
    <row r="653" spans="1:20">
      <c r="A653" s="4"/>
      <c r="B653" s="4"/>
      <c r="C653" s="4"/>
      <c r="D653" s="4"/>
      <c r="E653" s="4"/>
      <c r="F653" s="140"/>
      <c r="G653" s="143"/>
      <c r="H653" s="143"/>
      <c r="I653" s="143"/>
      <c r="J653" s="143"/>
    </row>
    <row r="654" spans="1:20" ht="37.5" customHeight="1" thickBot="1">
      <c r="A654" s="4"/>
      <c r="B654" s="197" t="s">
        <v>202</v>
      </c>
      <c r="C654" s="197"/>
      <c r="D654" s="197"/>
      <c r="E654" s="197"/>
      <c r="F654" s="197"/>
      <c r="G654" s="197"/>
      <c r="H654" s="197"/>
      <c r="I654" s="197"/>
      <c r="J654" s="197"/>
      <c r="K654" s="197"/>
      <c r="L654" s="197"/>
      <c r="M654" s="197"/>
      <c r="N654" s="197"/>
      <c r="O654" s="197"/>
    </row>
    <row r="655" spans="1:20">
      <c r="B655" s="73" t="s">
        <v>196</v>
      </c>
      <c r="C655" s="37"/>
      <c r="D655" s="149" t="s">
        <v>197</v>
      </c>
      <c r="E655" s="150" t="str">
        <f>C610</f>
        <v>Number/NameS8</v>
      </c>
      <c r="F655" s="71"/>
      <c r="G655" s="189" t="s">
        <v>16</v>
      </c>
      <c r="H655" s="189"/>
      <c r="I655" s="189"/>
      <c r="J655" s="190"/>
    </row>
    <row r="656" spans="1:20">
      <c r="B656" s="38"/>
      <c r="C656" s="137" t="s">
        <v>15</v>
      </c>
      <c r="D656" s="4"/>
      <c r="E656" s="137"/>
      <c r="F656" s="4"/>
      <c r="G656" s="137">
        <v>1</v>
      </c>
      <c r="H656" s="137">
        <v>2</v>
      </c>
      <c r="I656" s="137">
        <v>3</v>
      </c>
      <c r="J656" s="72">
        <v>4</v>
      </c>
    </row>
    <row r="657" spans="2:10">
      <c r="B657" s="38"/>
      <c r="C657" s="199" t="s">
        <v>205</v>
      </c>
      <c r="D657" s="198"/>
      <c r="E657" s="198"/>
      <c r="F657" s="198"/>
      <c r="G657" s="11"/>
      <c r="H657" s="11"/>
      <c r="I657" s="11">
        <v>7.2999999999999995E-2</v>
      </c>
      <c r="J657" s="154"/>
    </row>
    <row r="658" spans="2:10">
      <c r="B658" s="38"/>
      <c r="C658" s="199"/>
      <c r="D658" s="198"/>
      <c r="E658" s="198"/>
      <c r="F658" s="198"/>
      <c r="G658" s="11"/>
      <c r="H658" s="11"/>
      <c r="I658" s="11"/>
      <c r="J658" s="154"/>
    </row>
    <row r="659" spans="2:10">
      <c r="B659" s="38"/>
      <c r="C659" s="198"/>
      <c r="D659" s="198"/>
      <c r="E659" s="198"/>
      <c r="F659" s="198"/>
      <c r="G659" s="11"/>
      <c r="H659" s="11"/>
      <c r="I659" s="11"/>
      <c r="J659" s="154"/>
    </row>
    <row r="660" spans="2:10">
      <c r="B660" s="38"/>
      <c r="C660" s="198"/>
      <c r="D660" s="198"/>
      <c r="E660" s="198"/>
      <c r="F660" s="198"/>
      <c r="G660" s="11"/>
      <c r="H660" s="11"/>
      <c r="I660" s="11"/>
      <c r="J660" s="154"/>
    </row>
    <row r="661" spans="2:10">
      <c r="B661" s="38"/>
      <c r="C661" s="198"/>
      <c r="D661" s="198"/>
      <c r="E661" s="198"/>
      <c r="F661" s="198"/>
      <c r="G661" s="11"/>
      <c r="H661" s="11"/>
      <c r="I661" s="11"/>
      <c r="J661" s="154"/>
    </row>
    <row r="662" spans="2:10">
      <c r="B662" s="38"/>
      <c r="C662" s="198"/>
      <c r="D662" s="198"/>
      <c r="E662" s="198"/>
      <c r="F662" s="198"/>
      <c r="G662" s="11"/>
      <c r="H662" s="11"/>
      <c r="I662" s="11"/>
      <c r="J662" s="154"/>
    </row>
    <row r="663" spans="2:10">
      <c r="B663" s="38"/>
      <c r="C663" s="198"/>
      <c r="D663" s="198"/>
      <c r="E663" s="198"/>
      <c r="F663" s="198"/>
      <c r="G663" s="11"/>
      <c r="H663" s="11"/>
      <c r="I663" s="11"/>
      <c r="J663" s="154"/>
    </row>
    <row r="664" spans="2:10">
      <c r="B664" s="38"/>
      <c r="C664" s="198"/>
      <c r="D664" s="198"/>
      <c r="E664" s="198"/>
      <c r="F664" s="198"/>
      <c r="G664" s="11"/>
      <c r="H664" s="11"/>
      <c r="I664" s="11"/>
      <c r="J664" s="154"/>
    </row>
    <row r="665" spans="2:10">
      <c r="B665" s="38"/>
      <c r="C665" s="198"/>
      <c r="D665" s="198"/>
      <c r="E665" s="198"/>
      <c r="F665" s="198"/>
      <c r="G665" s="11"/>
      <c r="H665" s="11"/>
      <c r="I665" s="11"/>
      <c r="J665" s="154"/>
    </row>
    <row r="666" spans="2:10">
      <c r="B666" s="38"/>
      <c r="C666" s="198"/>
      <c r="D666" s="198"/>
      <c r="E666" s="198"/>
      <c r="F666" s="198"/>
      <c r="G666" s="11"/>
      <c r="H666" s="11"/>
      <c r="I666" s="11"/>
      <c r="J666" s="154"/>
    </row>
    <row r="667" spans="2:10">
      <c r="B667" s="38"/>
      <c r="C667" s="198"/>
      <c r="D667" s="198"/>
      <c r="E667" s="198"/>
      <c r="F667" s="198"/>
      <c r="G667" s="11"/>
      <c r="H667" s="11"/>
      <c r="I667" s="11"/>
      <c r="J667" s="154"/>
    </row>
    <row r="668" spans="2:10">
      <c r="B668" s="38"/>
      <c r="C668" s="198"/>
      <c r="D668" s="198"/>
      <c r="E668" s="198"/>
      <c r="F668" s="198"/>
      <c r="G668" s="20"/>
      <c r="H668" s="20"/>
      <c r="I668" s="20"/>
      <c r="J668" s="58"/>
    </row>
    <row r="669" spans="2:10" ht="13.5" thickBot="1">
      <c r="B669" s="38"/>
      <c r="C669" s="4"/>
      <c r="D669" s="4"/>
      <c r="E669" s="4"/>
      <c r="F669" s="140" t="s">
        <v>93</v>
      </c>
      <c r="G669" s="98">
        <f>SUM(G657:G668)</f>
        <v>0</v>
      </c>
      <c r="H669" s="98">
        <f>SUM(H657:H668)</f>
        <v>0</v>
      </c>
      <c r="I669" s="98">
        <f>SUM(I657:I668)</f>
        <v>7.2999999999999995E-2</v>
      </c>
      <c r="J669" s="99">
        <f>SUM(J657:J668)</f>
        <v>0</v>
      </c>
    </row>
    <row r="670" spans="2:10" ht="13.5" thickTop="1">
      <c r="B670" s="38"/>
      <c r="C670" s="4"/>
      <c r="D670" s="4"/>
      <c r="E670" s="4"/>
      <c r="F670" s="140" t="s">
        <v>14</v>
      </c>
      <c r="G670" s="144" t="str">
        <f>IFERROR(IF(G669&gt;0,INDEX(LGletters,MATCH((G669),LGvalues,-1)),""),"Invalid")</f>
        <v/>
      </c>
      <c r="H670" s="144" t="str">
        <f>IFERROR(IF(H669&gt;0,INDEX(LGletters,MATCH((H669),LGvalues,-1)),""),"Invalid")</f>
        <v/>
      </c>
      <c r="I670" s="144" t="str">
        <f>IFERROR(IF(I669&gt;0,INDEX(LGletters,MATCH((I669),LGvalues,-1)),""),"Invalid")</f>
        <v>C</v>
      </c>
      <c r="J670" s="56" t="str">
        <f>IFERROR(IF(J669&gt;0,INDEX(LGletters,MATCH((J669),LGvalues,-1)),""),"Invalid")</f>
        <v/>
      </c>
    </row>
    <row r="671" spans="2:10">
      <c r="B671" s="38"/>
      <c r="C671" s="4"/>
      <c r="D671" s="4"/>
      <c r="E671" s="4"/>
      <c r="F671" s="140" t="s">
        <v>23</v>
      </c>
      <c r="G671" s="135" t="str">
        <f>IF(G670="","",INDEX(Rindices, G656,FIND(UPPER(G670),"ABCDEF")))</f>
        <v/>
      </c>
      <c r="H671" s="135" t="str">
        <f>IF(H670="","",INDEX(Rindices, H656,FIND(UPPER(H670),"ABCDEF")))</f>
        <v/>
      </c>
      <c r="I671" s="135">
        <f>IF(I670="","",INDEX(Rindices, I656,FIND(UPPER(I670),"ABCDEF")))</f>
        <v>2</v>
      </c>
      <c r="J671" s="94" t="str">
        <f>IF(J670="","",INDEX(Rindices, J656,FIND(UPPER(J670),"ABCDEF")))</f>
        <v/>
      </c>
    </row>
    <row r="672" spans="2:10" ht="13.5" thickBot="1">
      <c r="B672" s="40"/>
      <c r="C672" s="32"/>
      <c r="D672" s="32"/>
      <c r="E672" s="32"/>
      <c r="F672" s="41" t="s">
        <v>12</v>
      </c>
      <c r="G672" s="148" t="str">
        <f>IFERROR(CHOOSE(G671,"Very Low","Low","Medium","High","Very High"),"")</f>
        <v/>
      </c>
      <c r="H672" s="148" t="str">
        <f>IFERROR(CHOOSE(H671,"Very Low","Low","Medium","High","Very High"),"")</f>
        <v/>
      </c>
      <c r="I672" s="148" t="str">
        <f>IFERROR(CHOOSE(I671,"Very Low","Low","Medium","High","Very High"),"")</f>
        <v>Low</v>
      </c>
      <c r="J672" s="151" t="str">
        <f>IFERROR(CHOOSE(J671,"Very Low","Low","Medium","High","Very High"),"")</f>
        <v/>
      </c>
    </row>
    <row r="673" spans="2:10" ht="13.5" thickBot="1">
      <c r="B673" s="4"/>
      <c r="C673" s="4"/>
      <c r="D673" s="4"/>
      <c r="E673" s="4"/>
      <c r="F673" s="140"/>
      <c r="G673" s="143"/>
      <c r="H673" s="143"/>
      <c r="I673" s="143"/>
      <c r="J673" s="143"/>
    </row>
    <row r="674" spans="2:10">
      <c r="B674" s="73" t="s">
        <v>198</v>
      </c>
      <c r="C674" s="37"/>
      <c r="D674" s="149" t="s">
        <v>197</v>
      </c>
      <c r="E674" s="150" t="str">
        <f>C610</f>
        <v>Number/NameS8</v>
      </c>
      <c r="F674" s="71"/>
      <c r="G674" s="189" t="s">
        <v>16</v>
      </c>
      <c r="H674" s="189"/>
      <c r="I674" s="189"/>
      <c r="J674" s="190"/>
    </row>
    <row r="675" spans="2:10">
      <c r="B675" s="38"/>
      <c r="C675" s="137" t="s">
        <v>15</v>
      </c>
      <c r="D675" s="4"/>
      <c r="E675" s="137"/>
      <c r="F675" s="4"/>
      <c r="G675" s="137">
        <v>1</v>
      </c>
      <c r="H675" s="137">
        <v>2</v>
      </c>
      <c r="I675" s="137">
        <v>3</v>
      </c>
      <c r="J675" s="72">
        <v>4</v>
      </c>
    </row>
    <row r="676" spans="2:10">
      <c r="B676" s="38"/>
      <c r="C676" s="199" t="s">
        <v>33</v>
      </c>
      <c r="D676" s="199"/>
      <c r="E676" s="199"/>
      <c r="F676" s="199"/>
      <c r="G676" s="137"/>
      <c r="H676" s="137"/>
      <c r="I676" s="137"/>
      <c r="J676" s="72">
        <v>7.2999999999999995E-2</v>
      </c>
    </row>
    <row r="677" spans="2:10">
      <c r="B677" s="38"/>
      <c r="C677" s="199"/>
      <c r="D677" s="199"/>
      <c r="E677" s="199"/>
      <c r="F677" s="199"/>
      <c r="G677" s="137"/>
      <c r="H677" s="137"/>
      <c r="I677" s="137"/>
      <c r="J677" s="72"/>
    </row>
    <row r="678" spans="2:10">
      <c r="B678" s="38"/>
      <c r="C678" s="199"/>
      <c r="D678" s="199"/>
      <c r="E678" s="199"/>
      <c r="F678" s="199"/>
      <c r="G678" s="137"/>
      <c r="H678" s="137"/>
      <c r="I678" s="137"/>
      <c r="J678" s="72"/>
    </row>
    <row r="679" spans="2:10">
      <c r="B679" s="38"/>
      <c r="C679" s="199"/>
      <c r="D679" s="199"/>
      <c r="E679" s="199"/>
      <c r="F679" s="199"/>
      <c r="G679" s="137"/>
      <c r="H679" s="137"/>
      <c r="I679" s="137"/>
      <c r="J679" s="72"/>
    </row>
    <row r="680" spans="2:10">
      <c r="B680" s="38"/>
      <c r="C680" s="199"/>
      <c r="D680" s="199"/>
      <c r="E680" s="199"/>
      <c r="F680" s="199"/>
      <c r="G680" s="137"/>
      <c r="H680" s="137"/>
      <c r="I680" s="137"/>
      <c r="J680" s="72"/>
    </row>
    <row r="681" spans="2:10">
      <c r="B681" s="38"/>
      <c r="C681" s="199"/>
      <c r="D681" s="199"/>
      <c r="E681" s="199"/>
      <c r="F681" s="199"/>
      <c r="G681" s="137"/>
      <c r="H681" s="137"/>
      <c r="I681" s="137"/>
      <c r="J681" s="72"/>
    </row>
    <row r="682" spans="2:10">
      <c r="B682" s="38"/>
      <c r="C682" s="199"/>
      <c r="D682" s="199"/>
      <c r="E682" s="199"/>
      <c r="F682" s="199"/>
      <c r="G682" s="137"/>
      <c r="H682" s="137"/>
      <c r="I682" s="137"/>
      <c r="J682" s="72"/>
    </row>
    <row r="683" spans="2:10">
      <c r="B683" s="38"/>
      <c r="C683" s="199"/>
      <c r="D683" s="199"/>
      <c r="E683" s="199"/>
      <c r="F683" s="199"/>
      <c r="G683" s="137"/>
      <c r="H683" s="137"/>
      <c r="I683" s="137"/>
      <c r="J683" s="72"/>
    </row>
    <row r="684" spans="2:10">
      <c r="B684" s="38"/>
      <c r="C684" s="199"/>
      <c r="D684" s="199"/>
      <c r="E684" s="199"/>
      <c r="F684" s="199"/>
      <c r="G684" s="137"/>
      <c r="H684" s="137"/>
      <c r="I684" s="137"/>
      <c r="J684" s="72"/>
    </row>
    <row r="685" spans="2:10">
      <c r="B685" s="38"/>
      <c r="C685" s="199"/>
      <c r="D685" s="199"/>
      <c r="E685" s="199"/>
      <c r="F685" s="199"/>
      <c r="G685" s="136"/>
      <c r="H685" s="136"/>
      <c r="I685" s="136"/>
      <c r="J685" s="65"/>
    </row>
    <row r="686" spans="2:10">
      <c r="B686" s="38"/>
      <c r="C686" s="199"/>
      <c r="D686" s="199"/>
      <c r="E686" s="199"/>
      <c r="F686" s="199"/>
      <c r="G686" s="136"/>
      <c r="H686" s="136"/>
      <c r="I686" s="136"/>
      <c r="J686" s="65"/>
    </row>
    <row r="687" spans="2:10">
      <c r="B687" s="38"/>
      <c r="C687" s="199"/>
      <c r="D687" s="199"/>
      <c r="E687" s="199"/>
      <c r="F687" s="199"/>
      <c r="G687" s="135"/>
      <c r="H687" s="135"/>
      <c r="I687" s="135"/>
      <c r="J687" s="94"/>
    </row>
    <row r="688" spans="2:10" ht="13.5" thickBot="1">
      <c r="B688" s="38"/>
      <c r="C688" s="4"/>
      <c r="D688" s="4"/>
      <c r="E688" s="4"/>
      <c r="F688" s="140" t="s">
        <v>93</v>
      </c>
      <c r="G688" s="98">
        <f>SUM(G676:G687)</f>
        <v>0</v>
      </c>
      <c r="H688" s="98">
        <f>SUM(H676:H687)</f>
        <v>0</v>
      </c>
      <c r="I688" s="98">
        <f>SUM(I676:I687)</f>
        <v>0</v>
      </c>
      <c r="J688" s="99">
        <f>SUM(J676:J687)</f>
        <v>7.2999999999999995E-2</v>
      </c>
    </row>
    <row r="689" spans="1:24" ht="13.5" thickTop="1">
      <c r="B689" s="38"/>
      <c r="C689" s="4"/>
      <c r="D689" s="4"/>
      <c r="E689" s="4"/>
      <c r="F689" s="140" t="s">
        <v>14</v>
      </c>
      <c r="G689" s="144" t="str">
        <f>IFERROR(IF(G688&gt;0,INDEX(LGletters,MATCH((G688),LGvalues,-1)),""),"Invalid")</f>
        <v/>
      </c>
      <c r="H689" s="144" t="str">
        <f>IFERROR(IF(H688&gt;0,INDEX(LGletters,MATCH((H688),LGvalues,-1)),""),"Invalid")</f>
        <v/>
      </c>
      <c r="I689" s="144" t="str">
        <f>IFERROR(IF(I688&gt;0,INDEX(LGletters,MATCH((I688),LGvalues,-1)),""),"Invalid")</f>
        <v/>
      </c>
      <c r="J689" s="56" t="str">
        <f>IFERROR(IF(J688&gt;0,INDEX(LGletters,MATCH((J688),LGvalues,-1)),""),"Invalid")</f>
        <v>C</v>
      </c>
    </row>
    <row r="690" spans="1:24">
      <c r="B690" s="38"/>
      <c r="C690" s="4"/>
      <c r="D690" s="4"/>
      <c r="E690" s="4"/>
      <c r="F690" s="140" t="s">
        <v>23</v>
      </c>
      <c r="G690" s="135" t="str">
        <f>IF(G689="","",INDEX(Rindices, G675,FIND(UPPER(G689),"ABCDEF")))</f>
        <v/>
      </c>
      <c r="H690" s="135" t="str">
        <f>IF(H689="","",INDEX(Rindices, H675,FIND(UPPER(H689),"ABCDEF")))</f>
        <v/>
      </c>
      <c r="I690" s="135" t="str">
        <f>IF(I689="","",INDEX(Rindices, I675,FIND(UPPER(I689),"ABCDEF")))</f>
        <v/>
      </c>
      <c r="J690" s="94">
        <f>IF(J689="","",INDEX(Rindices, J675,FIND(UPPER(J689),"ABCDEF")))</f>
        <v>2</v>
      </c>
    </row>
    <row r="691" spans="1:24" ht="13.5" thickBot="1">
      <c r="B691" s="40"/>
      <c r="C691" s="32"/>
      <c r="D691" s="32"/>
      <c r="E691" s="32"/>
      <c r="F691" s="41" t="s">
        <v>12</v>
      </c>
      <c r="G691" s="148" t="str">
        <f>IFERROR(CHOOSE(G690,"Very Low","Low","Medium","High","Very High"),"")</f>
        <v/>
      </c>
      <c r="H691" s="148" t="str">
        <f>IFERROR(CHOOSE(H690,"Very Low","Low","Medium","High","Very High"),"")</f>
        <v/>
      </c>
      <c r="I691" s="148" t="str">
        <f>IFERROR(CHOOSE(I690,"Very Low","Low","Medium","High","Very High"),"")</f>
        <v/>
      </c>
      <c r="J691" s="151" t="str">
        <f>IFERROR(CHOOSE(J690,"Very Low","Low","Medium","High","Very High"),"")</f>
        <v>Low</v>
      </c>
    </row>
    <row r="692" spans="1:24">
      <c r="B692" s="4"/>
      <c r="C692" s="4"/>
      <c r="D692" s="4"/>
      <c r="E692" s="4"/>
      <c r="F692" s="140"/>
      <c r="G692" s="143"/>
      <c r="H692" s="143"/>
      <c r="I692" s="143"/>
      <c r="J692" s="143"/>
    </row>
    <row r="693" spans="1:24">
      <c r="B693" s="4"/>
      <c r="C693" s="4"/>
      <c r="D693" s="4"/>
      <c r="E693" s="4"/>
      <c r="F693" s="140"/>
      <c r="G693" s="143"/>
      <c r="H693" s="143"/>
      <c r="I693" s="143"/>
      <c r="J693" s="143"/>
    </row>
    <row r="694" spans="1:24">
      <c r="A694" s="21"/>
      <c r="B694" s="50"/>
      <c r="C694" s="49"/>
      <c r="D694" s="49"/>
      <c r="E694" s="49"/>
      <c r="F694" s="49"/>
      <c r="G694" s="51"/>
      <c r="H694" s="51"/>
      <c r="I694" s="52"/>
      <c r="J694" s="53"/>
      <c r="K694" s="52"/>
      <c r="L694" s="52"/>
      <c r="M694" s="52"/>
      <c r="N694" s="51"/>
      <c r="O694" s="51"/>
      <c r="P694" s="51"/>
      <c r="Q694" s="54"/>
      <c r="R694" s="54"/>
      <c r="S694" s="54"/>
      <c r="T694" s="54"/>
    </row>
    <row r="695" spans="1:24">
      <c r="B695" s="66" t="s">
        <v>87</v>
      </c>
      <c r="C695" s="76" t="s">
        <v>149</v>
      </c>
      <c r="D695" s="62"/>
      <c r="E695" s="62"/>
      <c r="F695" s="44"/>
      <c r="K695" s="44"/>
      <c r="M695" s="66" t="s">
        <v>88</v>
      </c>
      <c r="N695" s="64">
        <v>1.4999999999999999E-2</v>
      </c>
      <c r="O695" s="67" t="s">
        <v>114</v>
      </c>
      <c r="P695" s="44"/>
    </row>
    <row r="696" spans="1:24">
      <c r="B696" s="66"/>
      <c r="C696" s="77" t="s">
        <v>32</v>
      </c>
      <c r="D696" s="77"/>
      <c r="E696" s="77"/>
      <c r="F696" s="77"/>
      <c r="G696" s="77"/>
      <c r="H696" s="77"/>
      <c r="I696" s="78"/>
      <c r="J696" s="79"/>
      <c r="K696" s="80"/>
      <c r="L696" s="77"/>
      <c r="M696" s="77"/>
      <c r="N696" s="77"/>
      <c r="O696" s="77"/>
      <c r="P696" s="77"/>
      <c r="Q696" s="136"/>
      <c r="R696" s="136"/>
      <c r="S696" s="136"/>
      <c r="T696" s="136"/>
    </row>
    <row r="697" spans="1:24">
      <c r="B697" s="66"/>
      <c r="C697" s="77" t="s">
        <v>135</v>
      </c>
      <c r="D697" s="77"/>
      <c r="E697" s="77"/>
      <c r="F697" s="77"/>
      <c r="G697" s="77"/>
      <c r="H697" s="77"/>
      <c r="I697" s="78"/>
      <c r="J697" s="79"/>
      <c r="K697" s="80"/>
      <c r="L697" s="77"/>
      <c r="M697" s="77"/>
      <c r="N697" s="77"/>
      <c r="O697" s="77"/>
      <c r="P697" s="77"/>
      <c r="Q697" s="136"/>
      <c r="R697" s="136"/>
      <c r="S697" s="136"/>
      <c r="T697" s="136"/>
    </row>
    <row r="698" spans="1:24">
      <c r="B698" s="66"/>
      <c r="C698" s="77" t="s">
        <v>136</v>
      </c>
      <c r="D698" s="77"/>
      <c r="E698" s="77"/>
      <c r="F698" s="77"/>
      <c r="G698" s="77"/>
      <c r="H698" s="77"/>
      <c r="I698" s="78"/>
      <c r="J698" s="79"/>
      <c r="K698" s="80"/>
      <c r="L698" s="77"/>
      <c r="M698" s="77"/>
      <c r="N698" s="77"/>
      <c r="O698" s="77"/>
      <c r="P698" s="77"/>
      <c r="Q698" s="136"/>
      <c r="R698" s="136"/>
      <c r="S698" s="136"/>
      <c r="T698" s="136"/>
    </row>
    <row r="699" spans="1:24" ht="13.5" thickBot="1">
      <c r="B699" s="66"/>
      <c r="C699" s="77" t="s">
        <v>137</v>
      </c>
      <c r="D699" s="77"/>
      <c r="E699" s="77"/>
      <c r="F699" s="77"/>
      <c r="G699" s="77"/>
      <c r="H699" s="77"/>
      <c r="I699" s="78"/>
      <c r="J699" s="79"/>
      <c r="K699" s="80"/>
      <c r="L699" s="77"/>
      <c r="M699" s="77"/>
      <c r="N699" s="77"/>
      <c r="O699" s="77"/>
      <c r="P699" s="77"/>
      <c r="Q699" s="136"/>
      <c r="R699" s="136"/>
      <c r="S699" s="136"/>
      <c r="T699" s="136"/>
    </row>
    <row r="700" spans="1:24">
      <c r="B700" s="66"/>
      <c r="C700" s="44"/>
      <c r="D700" s="44"/>
      <c r="E700" s="44"/>
      <c r="F700" s="44"/>
      <c r="G700" s="44"/>
      <c r="H700" s="181" t="s">
        <v>139</v>
      </c>
      <c r="I700" s="181"/>
      <c r="J700" s="120"/>
      <c r="K700" s="67"/>
      <c r="L700" s="44"/>
      <c r="M700" s="44"/>
      <c r="N700" s="44"/>
      <c r="O700" s="44"/>
      <c r="P700" s="44"/>
      <c r="Q700" s="182" t="s">
        <v>89</v>
      </c>
      <c r="R700" s="183"/>
      <c r="S700" s="183"/>
      <c r="T700" s="184"/>
    </row>
    <row r="701" spans="1:24" ht="38.25">
      <c r="B701" s="68" t="s">
        <v>92</v>
      </c>
      <c r="C701" s="69" t="s">
        <v>34</v>
      </c>
      <c r="D701" s="141" t="s">
        <v>50</v>
      </c>
      <c r="E701" s="141" t="s">
        <v>153</v>
      </c>
      <c r="F701" s="141" t="s">
        <v>49</v>
      </c>
      <c r="G701" s="141" t="s">
        <v>48</v>
      </c>
      <c r="H701" s="121" t="s">
        <v>182</v>
      </c>
      <c r="I701" s="141" t="s">
        <v>181</v>
      </c>
      <c r="J701" s="141" t="s">
        <v>73</v>
      </c>
      <c r="K701" s="141" t="s">
        <v>74</v>
      </c>
      <c r="L701" s="141" t="s">
        <v>80</v>
      </c>
      <c r="M701" s="141" t="s">
        <v>75</v>
      </c>
      <c r="N701" s="141" t="s">
        <v>79</v>
      </c>
      <c r="O701" s="141" t="s">
        <v>52</v>
      </c>
      <c r="P701" s="141" t="s">
        <v>81</v>
      </c>
      <c r="Q701" s="105" t="s">
        <v>157</v>
      </c>
      <c r="R701" s="141" t="s">
        <v>74</v>
      </c>
      <c r="S701" s="141" t="s">
        <v>75</v>
      </c>
      <c r="T701" s="46" t="s">
        <v>52</v>
      </c>
    </row>
    <row r="702" spans="1:24" ht="20.100000000000001" customHeight="1">
      <c r="B702" s="85" t="s">
        <v>122</v>
      </c>
      <c r="C702" s="81"/>
      <c r="D702" s="82"/>
      <c r="E702" s="104" t="b">
        <v>0</v>
      </c>
      <c r="F702" s="107">
        <v>4.1000000000000002E-2</v>
      </c>
      <c r="G702" s="84">
        <v>3096</v>
      </c>
      <c r="H702" s="123" t="s">
        <v>180</v>
      </c>
      <c r="I702" s="62"/>
      <c r="J702" s="63"/>
      <c r="K702" s="19" t="str">
        <f t="shared" ref="K702:K728" si="59">IF($F702*J702&gt;0,$F702*J702,"--")</f>
        <v>--</v>
      </c>
      <c r="L702" s="143" t="str">
        <f>IF(K702&gt;0,IFERROR(MATCH(K702,R_11values,-1),""),"")</f>
        <v/>
      </c>
      <c r="M702" s="19" t="str">
        <f t="shared" ref="M702:M728" si="60">IF($G702*J702&gt;0,$G702*J702/1000,"--")</f>
        <v>--</v>
      </c>
      <c r="N702" s="143" t="str">
        <f xml:space="preserve"> IF(M702&gt;0, IFERROR(MATCH(M702,CO2values,-1),""),"")</f>
        <v/>
      </c>
      <c r="O702" s="106" t="str">
        <f t="shared" ref="O702:O728" si="61">IFERROR(((1000*J702)/(IF(ISNUMBER(I702),I702,CHOOSE(MATCH(H702,ATgroups,0),Acute1,Acute2,Acute3, Chronic1,Chronic2,Chronic3,Chronic4,Empty,"","")))),"--")</f>
        <v>--</v>
      </c>
      <c r="P702" s="143" t="str">
        <f xml:space="preserve"> IF(O702&gt;0, IFERROR(MATCH(O702,NVvalues,-1),""),"")</f>
        <v/>
      </c>
      <c r="Q702" s="70" t="b">
        <f t="shared" ref="Q702:Q728" si="62">OR(J702=0,NOT(E702),I702=0,AND(F702=0,G702=0))</f>
        <v>1</v>
      </c>
      <c r="R702" s="136" t="str">
        <f t="shared" ref="R702:R728" si="63">IF(Q702,IF(OR(L702&lt;P702,N702&lt;P702),K702,"---"),"Consider ")</f>
        <v>---</v>
      </c>
      <c r="S702" s="136" t="str">
        <f t="shared" ref="S702:S728" si="64">IF(Q702,IF(OR(L702&lt;P702,N702&lt;P702),M702,"---")," by ")</f>
        <v>---</v>
      </c>
      <c r="T702" s="65" t="str">
        <f t="shared" ref="T702:T728" si="65">IF(Q702,IF(AND(L702&gt;=P702,N702&gt;=P702),O702,"---"),"constituent ")</f>
        <v>--</v>
      </c>
      <c r="V702" s="36" t="s">
        <v>185</v>
      </c>
      <c r="W702" s="77"/>
    </row>
    <row r="703" spans="1:24" ht="20.100000000000001" customHeight="1">
      <c r="B703" s="86" t="s">
        <v>40</v>
      </c>
      <c r="C703" s="81" t="s">
        <v>39</v>
      </c>
      <c r="D703" s="87"/>
      <c r="E703" s="104" t="b">
        <v>0</v>
      </c>
      <c r="F703" s="108">
        <v>1.1000000000000001</v>
      </c>
      <c r="G703" s="88"/>
      <c r="H703" s="123" t="s">
        <v>175</v>
      </c>
      <c r="I703" s="62"/>
      <c r="J703" s="89"/>
      <c r="K703" s="19" t="str">
        <f t="shared" si="59"/>
        <v>--</v>
      </c>
      <c r="L703" s="143"/>
      <c r="M703" s="19" t="str">
        <f t="shared" si="60"/>
        <v>--</v>
      </c>
      <c r="N703" s="143"/>
      <c r="O703" s="106">
        <f t="shared" si="61"/>
        <v>0</v>
      </c>
      <c r="P703" s="143"/>
      <c r="Q703" s="70" t="b">
        <f t="shared" si="62"/>
        <v>1</v>
      </c>
      <c r="R703" s="136" t="str">
        <f t="shared" si="63"/>
        <v>---</v>
      </c>
      <c r="S703" s="136" t="str">
        <f t="shared" si="64"/>
        <v>---</v>
      </c>
      <c r="T703" s="65">
        <f t="shared" si="65"/>
        <v>0</v>
      </c>
      <c r="W703" s="186" t="s">
        <v>186</v>
      </c>
    </row>
    <row r="704" spans="1:24" ht="20.100000000000001" customHeight="1">
      <c r="B704" s="86" t="s">
        <v>90</v>
      </c>
      <c r="C704" s="81" t="s">
        <v>43</v>
      </c>
      <c r="D704" s="87" t="s">
        <v>35</v>
      </c>
      <c r="E704" s="104" t="b">
        <v>0</v>
      </c>
      <c r="F704" s="108">
        <v>1</v>
      </c>
      <c r="G704" s="88"/>
      <c r="H704" s="123" t="s">
        <v>175</v>
      </c>
      <c r="I704" s="62"/>
      <c r="J704" s="89"/>
      <c r="K704" s="19" t="str">
        <f t="shared" si="59"/>
        <v>--</v>
      </c>
      <c r="L704" s="143"/>
      <c r="M704" s="19" t="str">
        <f t="shared" si="60"/>
        <v>--</v>
      </c>
      <c r="N704" s="143"/>
      <c r="O704" s="106">
        <f t="shared" si="61"/>
        <v>0</v>
      </c>
      <c r="P704" s="143"/>
      <c r="Q704" s="70" t="b">
        <f t="shared" si="62"/>
        <v>1</v>
      </c>
      <c r="R704" s="136" t="str">
        <f t="shared" si="63"/>
        <v>---</v>
      </c>
      <c r="S704" s="136" t="str">
        <f t="shared" si="64"/>
        <v>---</v>
      </c>
      <c r="T704" s="65">
        <f t="shared" si="65"/>
        <v>0</v>
      </c>
      <c r="V704" t="s">
        <v>184</v>
      </c>
      <c r="W704" s="186"/>
      <c r="X704" s="142" t="s">
        <v>187</v>
      </c>
    </row>
    <row r="705" spans="2:24" ht="20.100000000000001" customHeight="1">
      <c r="B705" s="86" t="s">
        <v>99</v>
      </c>
      <c r="C705" s="81" t="s">
        <v>44</v>
      </c>
      <c r="D705" s="87"/>
      <c r="E705" s="104" t="b">
        <v>0</v>
      </c>
      <c r="F705" s="108">
        <v>1</v>
      </c>
      <c r="G705" s="88"/>
      <c r="H705" s="123" t="s">
        <v>180</v>
      </c>
      <c r="I705" s="62"/>
      <c r="J705" s="89"/>
      <c r="K705" s="19" t="str">
        <f t="shared" si="59"/>
        <v>--</v>
      </c>
      <c r="L705" s="143"/>
      <c r="M705" s="19" t="str">
        <f t="shared" si="60"/>
        <v>--</v>
      </c>
      <c r="N705" s="143"/>
      <c r="O705" s="106" t="str">
        <f t="shared" si="61"/>
        <v>--</v>
      </c>
      <c r="P705" s="143"/>
      <c r="Q705" s="70" t="b">
        <f t="shared" si="62"/>
        <v>1</v>
      </c>
      <c r="R705" s="136" t="str">
        <f t="shared" si="63"/>
        <v>---</v>
      </c>
      <c r="S705" s="136" t="str">
        <f t="shared" si="64"/>
        <v>---</v>
      </c>
      <c r="T705" s="65" t="str">
        <f t="shared" si="65"/>
        <v>--</v>
      </c>
      <c r="V705" s="77"/>
      <c r="W705" s="124"/>
      <c r="X705">
        <f>W702*W705</f>
        <v>0</v>
      </c>
    </row>
    <row r="706" spans="2:24" ht="20.100000000000001" customHeight="1">
      <c r="B706" s="86" t="s">
        <v>100</v>
      </c>
      <c r="C706" s="81" t="s">
        <v>37</v>
      </c>
      <c r="D706" s="87"/>
      <c r="E706" s="104" t="b">
        <v>0</v>
      </c>
      <c r="F706" s="108">
        <v>1</v>
      </c>
      <c r="G706" s="88"/>
      <c r="H706" s="123" t="s">
        <v>180</v>
      </c>
      <c r="I706" s="62"/>
      <c r="J706" s="89"/>
      <c r="K706" s="19" t="str">
        <f t="shared" si="59"/>
        <v>--</v>
      </c>
      <c r="L706" s="143"/>
      <c r="M706" s="19" t="str">
        <f t="shared" si="60"/>
        <v>--</v>
      </c>
      <c r="N706" s="143"/>
      <c r="O706" s="106" t="str">
        <f t="shared" si="61"/>
        <v>--</v>
      </c>
      <c r="P706" s="143"/>
      <c r="Q706" s="70" t="b">
        <f t="shared" si="62"/>
        <v>1</v>
      </c>
      <c r="R706" s="136" t="str">
        <f t="shared" si="63"/>
        <v>---</v>
      </c>
      <c r="S706" s="136" t="str">
        <f t="shared" si="64"/>
        <v>---</v>
      </c>
      <c r="T706" s="65" t="str">
        <f t="shared" si="65"/>
        <v>--</v>
      </c>
      <c r="V706" s="77"/>
      <c r="W706" s="124"/>
      <c r="X706">
        <f>W702*W706</f>
        <v>0</v>
      </c>
    </row>
    <row r="707" spans="2:24" ht="20.100000000000001" customHeight="1">
      <c r="B707" s="86" t="s">
        <v>101</v>
      </c>
      <c r="C707" s="81" t="s">
        <v>36</v>
      </c>
      <c r="D707" s="87" t="s">
        <v>53</v>
      </c>
      <c r="E707" s="104" t="b">
        <v>0</v>
      </c>
      <c r="F707" s="108">
        <v>0.73</v>
      </c>
      <c r="G707" s="88"/>
      <c r="H707" s="123" t="s">
        <v>180</v>
      </c>
      <c r="I707" s="62"/>
      <c r="J707" s="89"/>
      <c r="K707" s="19" t="str">
        <f t="shared" si="59"/>
        <v>--</v>
      </c>
      <c r="L707" s="143"/>
      <c r="M707" s="19" t="str">
        <f t="shared" si="60"/>
        <v>--</v>
      </c>
      <c r="N707" s="143"/>
      <c r="O707" s="106" t="str">
        <f t="shared" si="61"/>
        <v>--</v>
      </c>
      <c r="P707" s="143"/>
      <c r="Q707" s="70" t="b">
        <f t="shared" si="62"/>
        <v>1</v>
      </c>
      <c r="R707" s="136" t="str">
        <f t="shared" si="63"/>
        <v>---</v>
      </c>
      <c r="S707" s="136" t="str">
        <f t="shared" si="64"/>
        <v>---</v>
      </c>
      <c r="T707" s="65" t="str">
        <f t="shared" si="65"/>
        <v>--</v>
      </c>
      <c r="V707" s="77"/>
      <c r="W707" s="124"/>
      <c r="X707">
        <f>W702*W707</f>
        <v>0</v>
      </c>
    </row>
    <row r="708" spans="2:24" ht="20.100000000000001" customHeight="1">
      <c r="B708" s="86" t="s">
        <v>41</v>
      </c>
      <c r="C708" s="81" t="s">
        <v>45</v>
      </c>
      <c r="D708" s="87"/>
      <c r="E708" s="104" t="b">
        <v>0</v>
      </c>
      <c r="F708" s="108">
        <v>0.7</v>
      </c>
      <c r="G708" s="88"/>
      <c r="H708" s="123" t="s">
        <v>170</v>
      </c>
      <c r="I708" s="62"/>
      <c r="J708" s="89"/>
      <c r="K708" s="19" t="str">
        <f t="shared" si="59"/>
        <v>--</v>
      </c>
      <c r="L708" s="143"/>
      <c r="M708" s="19" t="str">
        <f t="shared" si="60"/>
        <v>--</v>
      </c>
      <c r="N708" s="143"/>
      <c r="O708" s="106">
        <f t="shared" si="61"/>
        <v>0</v>
      </c>
      <c r="P708" s="143"/>
      <c r="Q708" s="70" t="b">
        <f t="shared" si="62"/>
        <v>1</v>
      </c>
      <c r="R708" s="136" t="str">
        <f t="shared" si="63"/>
        <v>---</v>
      </c>
      <c r="S708" s="136" t="str">
        <f t="shared" si="64"/>
        <v>---</v>
      </c>
      <c r="T708" s="65">
        <f t="shared" si="65"/>
        <v>0</v>
      </c>
      <c r="V708" s="77"/>
      <c r="W708" s="77"/>
      <c r="X708">
        <f>W702*W708</f>
        <v>0</v>
      </c>
    </row>
    <row r="709" spans="2:24" ht="20.100000000000001" customHeight="1">
      <c r="B709" s="86" t="s">
        <v>123</v>
      </c>
      <c r="C709" s="81" t="s">
        <v>46</v>
      </c>
      <c r="D709" s="87" t="s">
        <v>38</v>
      </c>
      <c r="E709" s="104" t="b">
        <v>0</v>
      </c>
      <c r="F709" s="108">
        <v>0.04</v>
      </c>
      <c r="G709" s="88"/>
      <c r="H709" s="123" t="s">
        <v>180</v>
      </c>
      <c r="I709" s="62"/>
      <c r="J709" s="89"/>
      <c r="K709" s="19" t="str">
        <f t="shared" si="59"/>
        <v>--</v>
      </c>
      <c r="L709" s="143"/>
      <c r="M709" s="19" t="str">
        <f t="shared" si="60"/>
        <v>--</v>
      </c>
      <c r="N709" s="143"/>
      <c r="O709" s="106" t="str">
        <f t="shared" si="61"/>
        <v>--</v>
      </c>
      <c r="P709" s="143"/>
      <c r="Q709" s="70" t="b">
        <f t="shared" si="62"/>
        <v>1</v>
      </c>
      <c r="R709" s="136" t="str">
        <f t="shared" si="63"/>
        <v>---</v>
      </c>
      <c r="S709" s="136" t="str">
        <f t="shared" si="64"/>
        <v>---</v>
      </c>
      <c r="T709" s="65" t="str">
        <f t="shared" si="65"/>
        <v>--</v>
      </c>
      <c r="V709" s="77"/>
      <c r="W709" s="77"/>
      <c r="X709">
        <f>W702*W709</f>
        <v>0</v>
      </c>
    </row>
    <row r="710" spans="2:24" ht="20.100000000000001" customHeight="1">
      <c r="B710" s="86" t="s">
        <v>124</v>
      </c>
      <c r="C710" s="81" t="s">
        <v>66</v>
      </c>
      <c r="D710" s="87"/>
      <c r="E710" s="104" t="b">
        <v>0</v>
      </c>
      <c r="F710" s="108"/>
      <c r="G710" s="88">
        <v>8830</v>
      </c>
      <c r="H710" s="123" t="s">
        <v>180</v>
      </c>
      <c r="I710" s="62"/>
      <c r="J710" s="89"/>
      <c r="K710" s="19" t="str">
        <f t="shared" si="59"/>
        <v>--</v>
      </c>
      <c r="L710" s="143"/>
      <c r="M710" s="19" t="str">
        <f t="shared" si="60"/>
        <v>--</v>
      </c>
      <c r="N710" s="143"/>
      <c r="O710" s="106" t="str">
        <f t="shared" si="61"/>
        <v>--</v>
      </c>
      <c r="P710" s="143"/>
      <c r="Q710" s="70" t="b">
        <f t="shared" si="62"/>
        <v>1</v>
      </c>
      <c r="R710" s="136" t="str">
        <f t="shared" si="63"/>
        <v>---</v>
      </c>
      <c r="S710" s="136" t="str">
        <f t="shared" si="64"/>
        <v>---</v>
      </c>
      <c r="T710" s="65" t="str">
        <f t="shared" si="65"/>
        <v>--</v>
      </c>
      <c r="V710" s="77"/>
      <c r="W710" s="77"/>
      <c r="X710">
        <f>W702*W710</f>
        <v>0</v>
      </c>
    </row>
    <row r="711" spans="2:24" ht="20.100000000000001" customHeight="1">
      <c r="B711" s="86" t="s">
        <v>94</v>
      </c>
      <c r="C711" s="81" t="s">
        <v>47</v>
      </c>
      <c r="D711" s="87"/>
      <c r="E711" s="104" t="b">
        <v>0</v>
      </c>
      <c r="F711" s="108">
        <v>0.12</v>
      </c>
      <c r="G711" s="88"/>
      <c r="H711" s="123" t="s">
        <v>175</v>
      </c>
      <c r="I711" s="62"/>
      <c r="J711" s="89"/>
      <c r="K711" s="19" t="str">
        <f t="shared" si="59"/>
        <v>--</v>
      </c>
      <c r="L711" s="143"/>
      <c r="M711" s="19" t="str">
        <f t="shared" si="60"/>
        <v>--</v>
      </c>
      <c r="N711" s="143"/>
      <c r="O711" s="106">
        <f t="shared" si="61"/>
        <v>0</v>
      </c>
      <c r="P711" s="143"/>
      <c r="Q711" s="70" t="b">
        <f t="shared" si="62"/>
        <v>1</v>
      </c>
      <c r="R711" s="136" t="str">
        <f t="shared" si="63"/>
        <v>---</v>
      </c>
      <c r="S711" s="136" t="str">
        <f t="shared" si="64"/>
        <v>---</v>
      </c>
      <c r="T711" s="65">
        <f t="shared" si="65"/>
        <v>0</v>
      </c>
      <c r="V711" s="77"/>
      <c r="W711" s="77"/>
      <c r="X711">
        <f>W702*W711</f>
        <v>0</v>
      </c>
    </row>
    <row r="712" spans="2:24" ht="20.100000000000001" customHeight="1">
      <c r="B712" s="86" t="s">
        <v>98</v>
      </c>
      <c r="C712" s="81" t="s">
        <v>65</v>
      </c>
      <c r="D712" s="87" t="s">
        <v>51</v>
      </c>
      <c r="E712" s="104" t="b">
        <v>0</v>
      </c>
      <c r="F712" s="108"/>
      <c r="G712" s="88">
        <v>9160</v>
      </c>
      <c r="H712" s="123" t="s">
        <v>180</v>
      </c>
      <c r="I712" s="62"/>
      <c r="J712" s="89"/>
      <c r="K712" s="19" t="str">
        <f t="shared" si="59"/>
        <v>--</v>
      </c>
      <c r="L712" s="143"/>
      <c r="M712" s="19" t="str">
        <f t="shared" si="60"/>
        <v>--</v>
      </c>
      <c r="N712" s="143"/>
      <c r="O712" s="106" t="str">
        <f t="shared" si="61"/>
        <v>--</v>
      </c>
      <c r="P712" s="143"/>
      <c r="Q712" s="70" t="b">
        <f t="shared" si="62"/>
        <v>1</v>
      </c>
      <c r="R712" s="136" t="str">
        <f t="shared" si="63"/>
        <v>---</v>
      </c>
      <c r="S712" s="136" t="str">
        <f t="shared" si="64"/>
        <v>---</v>
      </c>
      <c r="T712" s="65" t="str">
        <f t="shared" si="65"/>
        <v>--</v>
      </c>
      <c r="V712" s="77"/>
      <c r="W712" s="77"/>
      <c r="X712">
        <f>W702*W712</f>
        <v>0</v>
      </c>
    </row>
    <row r="713" spans="2:24" ht="20.100000000000001" customHeight="1">
      <c r="B713" s="86" t="s">
        <v>109</v>
      </c>
      <c r="C713" s="81" t="s">
        <v>69</v>
      </c>
      <c r="D713" s="87" t="s">
        <v>72</v>
      </c>
      <c r="E713" s="104" t="b">
        <v>0</v>
      </c>
      <c r="F713" s="108"/>
      <c r="G713" s="88">
        <v>1430</v>
      </c>
      <c r="H713" s="123" t="s">
        <v>180</v>
      </c>
      <c r="I713" s="62"/>
      <c r="J713" s="89"/>
      <c r="K713" s="19" t="str">
        <f t="shared" si="59"/>
        <v>--</v>
      </c>
      <c r="L713" s="143"/>
      <c r="M713" s="19" t="str">
        <f t="shared" si="60"/>
        <v>--</v>
      </c>
      <c r="N713" s="143"/>
      <c r="O713" s="106" t="str">
        <f t="shared" si="61"/>
        <v>--</v>
      </c>
      <c r="P713" s="143"/>
      <c r="Q713" s="70" t="b">
        <f t="shared" si="62"/>
        <v>1</v>
      </c>
      <c r="R713" s="136" t="str">
        <f t="shared" si="63"/>
        <v>---</v>
      </c>
      <c r="S713" s="136" t="str">
        <f t="shared" si="64"/>
        <v>---</v>
      </c>
      <c r="T713" s="65" t="str">
        <f t="shared" si="65"/>
        <v>--</v>
      </c>
      <c r="V713" s="77"/>
      <c r="W713" s="77"/>
      <c r="X713">
        <f>W702*W713</f>
        <v>0</v>
      </c>
    </row>
    <row r="714" spans="2:24" ht="20.100000000000001" customHeight="1" thickBot="1">
      <c r="B714" s="86" t="s">
        <v>95</v>
      </c>
      <c r="C714" s="81" t="s">
        <v>68</v>
      </c>
      <c r="D714" s="87"/>
      <c r="E714" s="104" t="b">
        <v>0</v>
      </c>
      <c r="F714" s="108"/>
      <c r="G714" s="88">
        <v>1640</v>
      </c>
      <c r="H714" s="123" t="s">
        <v>175</v>
      </c>
      <c r="I714" s="62"/>
      <c r="J714" s="89"/>
      <c r="K714" s="19" t="str">
        <f t="shared" si="59"/>
        <v>--</v>
      </c>
      <c r="L714" s="143"/>
      <c r="M714" s="19" t="str">
        <f t="shared" si="60"/>
        <v>--</v>
      </c>
      <c r="N714" s="143"/>
      <c r="O714" s="106">
        <f t="shared" si="61"/>
        <v>0</v>
      </c>
      <c r="P714" s="143"/>
      <c r="Q714" s="70" t="b">
        <f t="shared" si="62"/>
        <v>1</v>
      </c>
      <c r="R714" s="136" t="str">
        <f t="shared" si="63"/>
        <v>---</v>
      </c>
      <c r="S714" s="136" t="str">
        <f t="shared" si="64"/>
        <v>---</v>
      </c>
      <c r="T714" s="65">
        <f t="shared" si="65"/>
        <v>0</v>
      </c>
      <c r="V714" t="s">
        <v>188</v>
      </c>
      <c r="W714" s="125">
        <f>SUM(W705:W713)</f>
        <v>0</v>
      </c>
      <c r="X714" s="126">
        <f>SUM(X705:X713)</f>
        <v>0</v>
      </c>
    </row>
    <row r="715" spans="2:24" ht="20.100000000000001" customHeight="1" thickTop="1">
      <c r="B715" s="86" t="s">
        <v>97</v>
      </c>
      <c r="C715" s="81" t="s">
        <v>67</v>
      </c>
      <c r="D715" s="87" t="s">
        <v>105</v>
      </c>
      <c r="E715" s="104" t="b">
        <v>0</v>
      </c>
      <c r="F715" s="108"/>
      <c r="G715" s="88">
        <v>502</v>
      </c>
      <c r="H715" s="123" t="s">
        <v>180</v>
      </c>
      <c r="I715" s="62"/>
      <c r="J715" s="89"/>
      <c r="K715" s="19" t="str">
        <f t="shared" si="59"/>
        <v>--</v>
      </c>
      <c r="L715" s="143"/>
      <c r="M715" s="19" t="str">
        <f t="shared" si="60"/>
        <v>--</v>
      </c>
      <c r="N715" s="143"/>
      <c r="O715" s="106" t="str">
        <f t="shared" si="61"/>
        <v>--</v>
      </c>
      <c r="P715" s="143"/>
      <c r="Q715" s="70" t="b">
        <f t="shared" si="62"/>
        <v>1</v>
      </c>
      <c r="R715" s="136" t="str">
        <f t="shared" si="63"/>
        <v>---</v>
      </c>
      <c r="S715" s="136" t="str">
        <f t="shared" si="64"/>
        <v>---</v>
      </c>
      <c r="T715" s="65" t="str">
        <f t="shared" si="65"/>
        <v>--</v>
      </c>
    </row>
    <row r="716" spans="2:24" ht="20.100000000000001" customHeight="1">
      <c r="B716" s="86" t="s">
        <v>60</v>
      </c>
      <c r="C716" s="81" t="s">
        <v>70</v>
      </c>
      <c r="D716" s="87"/>
      <c r="E716" s="104" t="b">
        <v>0</v>
      </c>
      <c r="F716" s="108"/>
      <c r="G716" s="88">
        <v>31</v>
      </c>
      <c r="H716" s="123" t="s">
        <v>174</v>
      </c>
      <c r="I716" s="62"/>
      <c r="J716" s="89"/>
      <c r="K716" s="19" t="str">
        <f t="shared" si="59"/>
        <v>--</v>
      </c>
      <c r="L716" s="143"/>
      <c r="M716" s="19" t="str">
        <f t="shared" si="60"/>
        <v>--</v>
      </c>
      <c r="N716" s="143"/>
      <c r="O716" s="106">
        <f t="shared" si="61"/>
        <v>0</v>
      </c>
      <c r="P716" s="143"/>
      <c r="Q716" s="70" t="b">
        <f t="shared" si="62"/>
        <v>1</v>
      </c>
      <c r="R716" s="136" t="str">
        <f t="shared" si="63"/>
        <v>---</v>
      </c>
      <c r="S716" s="136" t="str">
        <f t="shared" si="64"/>
        <v>---</v>
      </c>
      <c r="T716" s="65">
        <f t="shared" si="65"/>
        <v>0</v>
      </c>
    </row>
    <row r="717" spans="2:24" ht="20.100000000000001" customHeight="1">
      <c r="B717" s="86" t="s">
        <v>96</v>
      </c>
      <c r="C717" s="81" t="s">
        <v>102</v>
      </c>
      <c r="D717" s="87"/>
      <c r="E717" s="104" t="b">
        <v>0</v>
      </c>
      <c r="F717" s="108"/>
      <c r="G717" s="88">
        <v>6</v>
      </c>
      <c r="H717" s="123" t="s">
        <v>180</v>
      </c>
      <c r="I717" s="62"/>
      <c r="J717" s="89"/>
      <c r="K717" s="19" t="str">
        <f t="shared" si="59"/>
        <v>--</v>
      </c>
      <c r="L717" s="143"/>
      <c r="M717" s="19" t="str">
        <f t="shared" si="60"/>
        <v>--</v>
      </c>
      <c r="N717" s="143"/>
      <c r="O717" s="106" t="str">
        <f t="shared" si="61"/>
        <v>--</v>
      </c>
      <c r="P717" s="143"/>
      <c r="Q717" s="70" t="b">
        <f t="shared" si="62"/>
        <v>1</v>
      </c>
      <c r="R717" s="136" t="str">
        <f t="shared" si="63"/>
        <v>---</v>
      </c>
      <c r="S717" s="136" t="str">
        <f t="shared" si="64"/>
        <v>---</v>
      </c>
      <c r="T717" s="65" t="str">
        <f t="shared" si="65"/>
        <v>--</v>
      </c>
    </row>
    <row r="718" spans="2:24" ht="20.100000000000001" customHeight="1">
      <c r="B718" s="86" t="s">
        <v>59</v>
      </c>
      <c r="C718" s="81" t="s">
        <v>64</v>
      </c>
      <c r="D718" s="87"/>
      <c r="E718" s="104" t="b">
        <v>0</v>
      </c>
      <c r="F718" s="108"/>
      <c r="G718" s="88">
        <v>3</v>
      </c>
      <c r="H718" s="123" t="s">
        <v>180</v>
      </c>
      <c r="I718" s="62"/>
      <c r="J718" s="89"/>
      <c r="K718" s="19" t="str">
        <f t="shared" si="59"/>
        <v>--</v>
      </c>
      <c r="L718" s="143"/>
      <c r="M718" s="19" t="str">
        <f t="shared" si="60"/>
        <v>--</v>
      </c>
      <c r="N718" s="143"/>
      <c r="O718" s="106" t="str">
        <f t="shared" si="61"/>
        <v>--</v>
      </c>
      <c r="P718" s="143"/>
      <c r="Q718" s="70" t="b">
        <f t="shared" si="62"/>
        <v>1</v>
      </c>
      <c r="R718" s="136" t="str">
        <f t="shared" si="63"/>
        <v>---</v>
      </c>
      <c r="S718" s="136" t="str">
        <f t="shared" si="64"/>
        <v>---</v>
      </c>
      <c r="T718" s="65" t="str">
        <f t="shared" si="65"/>
        <v>--</v>
      </c>
    </row>
    <row r="719" spans="2:24" ht="20.100000000000001" customHeight="1">
      <c r="B719" s="86" t="s">
        <v>58</v>
      </c>
      <c r="C719" s="81" t="s">
        <v>71</v>
      </c>
      <c r="D719" s="87"/>
      <c r="E719" s="104" t="b">
        <v>0</v>
      </c>
      <c r="F719" s="108"/>
      <c r="G719" s="88">
        <v>5</v>
      </c>
      <c r="H719" s="123" t="s">
        <v>175</v>
      </c>
      <c r="I719" s="62"/>
      <c r="J719" s="89"/>
      <c r="K719" s="19" t="str">
        <f t="shared" si="59"/>
        <v>--</v>
      </c>
      <c r="L719" s="143"/>
      <c r="M719" s="19" t="str">
        <f t="shared" si="60"/>
        <v>--</v>
      </c>
      <c r="N719" s="143"/>
      <c r="O719" s="106">
        <f t="shared" si="61"/>
        <v>0</v>
      </c>
      <c r="P719" s="143"/>
      <c r="Q719" s="70" t="b">
        <f t="shared" si="62"/>
        <v>1</v>
      </c>
      <c r="R719" s="136" t="str">
        <f t="shared" si="63"/>
        <v>---</v>
      </c>
      <c r="S719" s="136" t="str">
        <f t="shared" si="64"/>
        <v>---</v>
      </c>
      <c r="T719" s="65">
        <f t="shared" si="65"/>
        <v>0</v>
      </c>
    </row>
    <row r="720" spans="2:24" ht="20.100000000000001" customHeight="1">
      <c r="B720" s="86" t="s">
        <v>91</v>
      </c>
      <c r="C720" s="81" t="s">
        <v>63</v>
      </c>
      <c r="D720" s="87"/>
      <c r="E720" s="104" t="b">
        <v>0</v>
      </c>
      <c r="F720" s="108"/>
      <c r="G720" s="88"/>
      <c r="H720" s="123" t="s">
        <v>174</v>
      </c>
      <c r="I720" s="62"/>
      <c r="J720" s="89"/>
      <c r="K720" s="19" t="str">
        <f t="shared" si="59"/>
        <v>--</v>
      </c>
      <c r="L720" s="143"/>
      <c r="M720" s="19" t="str">
        <f t="shared" si="60"/>
        <v>--</v>
      </c>
      <c r="N720" s="143"/>
      <c r="O720" s="106">
        <f t="shared" si="61"/>
        <v>0</v>
      </c>
      <c r="P720" s="143"/>
      <c r="Q720" s="70" t="b">
        <f t="shared" si="62"/>
        <v>1</v>
      </c>
      <c r="R720" s="136" t="str">
        <f t="shared" si="63"/>
        <v>---</v>
      </c>
      <c r="S720" s="136" t="str">
        <f t="shared" si="64"/>
        <v>---</v>
      </c>
      <c r="T720" s="65">
        <f t="shared" si="65"/>
        <v>0</v>
      </c>
    </row>
    <row r="721" spans="2:20" ht="20.100000000000001" customHeight="1">
      <c r="B721" s="86" t="s">
        <v>140</v>
      </c>
      <c r="C721" s="81" t="s">
        <v>62</v>
      </c>
      <c r="D721" s="87"/>
      <c r="E721" s="104" t="b">
        <v>0</v>
      </c>
      <c r="F721" s="108"/>
      <c r="G721" s="88">
        <v>5</v>
      </c>
      <c r="H721" s="123" t="s">
        <v>174</v>
      </c>
      <c r="I721" s="62"/>
      <c r="J721" s="89"/>
      <c r="K721" s="19" t="str">
        <f t="shared" si="59"/>
        <v>--</v>
      </c>
      <c r="L721" s="143"/>
      <c r="M721" s="19" t="str">
        <f t="shared" si="60"/>
        <v>--</v>
      </c>
      <c r="N721" s="143"/>
      <c r="O721" s="106">
        <f t="shared" si="61"/>
        <v>0</v>
      </c>
      <c r="P721" s="143"/>
      <c r="Q721" s="70" t="b">
        <f t="shared" si="62"/>
        <v>1</v>
      </c>
      <c r="R721" s="136" t="str">
        <f t="shared" si="63"/>
        <v>---</v>
      </c>
      <c r="S721" s="136" t="str">
        <f t="shared" si="64"/>
        <v>---</v>
      </c>
      <c r="T721" s="65">
        <f t="shared" si="65"/>
        <v>0</v>
      </c>
    </row>
    <row r="722" spans="2:20" ht="20.100000000000001" customHeight="1">
      <c r="B722" s="86" t="s">
        <v>106</v>
      </c>
      <c r="C722" s="81" t="s">
        <v>61</v>
      </c>
      <c r="D722" s="87"/>
      <c r="E722" s="104" t="b">
        <v>0</v>
      </c>
      <c r="F722" s="108"/>
      <c r="G722" s="88">
        <v>0</v>
      </c>
      <c r="H722" s="123" t="s">
        <v>180</v>
      </c>
      <c r="I722" s="62">
        <v>0.3</v>
      </c>
      <c r="J722" s="89"/>
      <c r="K722" s="19" t="str">
        <f t="shared" si="59"/>
        <v>--</v>
      </c>
      <c r="L722" s="143"/>
      <c r="M722" s="19" t="str">
        <f t="shared" si="60"/>
        <v>--</v>
      </c>
      <c r="N722" s="143"/>
      <c r="O722" s="106">
        <f t="shared" si="61"/>
        <v>0</v>
      </c>
      <c r="P722" s="143"/>
      <c r="Q722" s="70" t="b">
        <f t="shared" si="62"/>
        <v>1</v>
      </c>
      <c r="R722" s="136" t="str">
        <f t="shared" si="63"/>
        <v>---</v>
      </c>
      <c r="S722" s="136" t="str">
        <f t="shared" si="64"/>
        <v>---</v>
      </c>
      <c r="T722" s="65">
        <f t="shared" si="65"/>
        <v>0</v>
      </c>
    </row>
    <row r="723" spans="2:20" ht="20.100000000000001" customHeight="1">
      <c r="B723" s="86" t="s">
        <v>107</v>
      </c>
      <c r="C723" s="81" t="s">
        <v>108</v>
      </c>
      <c r="D723" s="87"/>
      <c r="E723" s="104" t="b">
        <v>0</v>
      </c>
      <c r="F723" s="108"/>
      <c r="G723" s="88"/>
      <c r="H723" s="123" t="s">
        <v>180</v>
      </c>
      <c r="I723" s="62">
        <v>1.4E-2</v>
      </c>
      <c r="J723" s="89"/>
      <c r="K723" s="19" t="str">
        <f t="shared" si="59"/>
        <v>--</v>
      </c>
      <c r="L723" s="143"/>
      <c r="M723" s="19" t="str">
        <f t="shared" si="60"/>
        <v>--</v>
      </c>
      <c r="N723" s="143"/>
      <c r="O723" s="106">
        <f t="shared" si="61"/>
        <v>0</v>
      </c>
      <c r="P723" s="143"/>
      <c r="Q723" s="70" t="b">
        <f t="shared" si="62"/>
        <v>1</v>
      </c>
      <c r="R723" s="136" t="str">
        <f t="shared" si="63"/>
        <v>---</v>
      </c>
      <c r="S723" s="136" t="str">
        <f t="shared" si="64"/>
        <v>---</v>
      </c>
      <c r="T723" s="65">
        <f t="shared" si="65"/>
        <v>0</v>
      </c>
    </row>
    <row r="724" spans="2:20" ht="20.100000000000001" customHeight="1">
      <c r="B724" s="86" t="s">
        <v>119</v>
      </c>
      <c r="C724" s="81"/>
      <c r="D724" s="87" t="s">
        <v>120</v>
      </c>
      <c r="E724" s="104" t="b">
        <v>0</v>
      </c>
      <c r="F724" s="108"/>
      <c r="G724" s="88"/>
      <c r="H724" s="123" t="s">
        <v>180</v>
      </c>
      <c r="I724" s="62">
        <v>19</v>
      </c>
      <c r="J724" s="89"/>
      <c r="K724" s="19" t="str">
        <f t="shared" si="59"/>
        <v>--</v>
      </c>
      <c r="L724" s="143"/>
      <c r="M724" s="19" t="str">
        <f t="shared" si="60"/>
        <v>--</v>
      </c>
      <c r="N724" s="143"/>
      <c r="O724" s="106">
        <f t="shared" si="61"/>
        <v>0</v>
      </c>
      <c r="P724" s="143"/>
      <c r="Q724" s="70" t="b">
        <f t="shared" si="62"/>
        <v>1</v>
      </c>
      <c r="R724" s="136" t="str">
        <f t="shared" si="63"/>
        <v>---</v>
      </c>
      <c r="S724" s="136" t="str">
        <f t="shared" si="64"/>
        <v>---</v>
      </c>
      <c r="T724" s="65">
        <f t="shared" si="65"/>
        <v>0</v>
      </c>
    </row>
    <row r="725" spans="2:20" ht="20.100000000000001" customHeight="1">
      <c r="B725" s="86" t="s">
        <v>117</v>
      </c>
      <c r="C725" s="81"/>
      <c r="D725" s="87" t="s">
        <v>118</v>
      </c>
      <c r="E725" s="104" t="b">
        <v>0</v>
      </c>
      <c r="F725" s="108"/>
      <c r="G725" s="88"/>
      <c r="H725" s="123" t="s">
        <v>175</v>
      </c>
      <c r="I725" s="62"/>
      <c r="J725" s="89"/>
      <c r="K725" s="19" t="str">
        <f t="shared" si="59"/>
        <v>--</v>
      </c>
      <c r="L725" s="143"/>
      <c r="M725" s="19" t="str">
        <f t="shared" si="60"/>
        <v>--</v>
      </c>
      <c r="N725" s="143"/>
      <c r="O725" s="106">
        <f t="shared" si="61"/>
        <v>0</v>
      </c>
      <c r="P725" s="143"/>
      <c r="Q725" s="70" t="b">
        <f t="shared" si="62"/>
        <v>1</v>
      </c>
      <c r="R725" s="136" t="str">
        <f t="shared" si="63"/>
        <v>---</v>
      </c>
      <c r="S725" s="136" t="str">
        <f t="shared" si="64"/>
        <v>---</v>
      </c>
      <c r="T725" s="65">
        <f t="shared" si="65"/>
        <v>0</v>
      </c>
    </row>
    <row r="726" spans="2:20" ht="20.100000000000001" customHeight="1">
      <c r="B726" s="86" t="s">
        <v>103</v>
      </c>
      <c r="C726" s="81" t="s">
        <v>104</v>
      </c>
      <c r="D726" s="87"/>
      <c r="E726" s="104" t="b">
        <v>0</v>
      </c>
      <c r="F726" s="108"/>
      <c r="G726" s="88"/>
      <c r="H726" s="123" t="s">
        <v>180</v>
      </c>
      <c r="I726" s="62"/>
      <c r="J726" s="89"/>
      <c r="K726" s="19" t="str">
        <f t="shared" si="59"/>
        <v>--</v>
      </c>
      <c r="L726" s="143"/>
      <c r="M726" s="19" t="str">
        <f t="shared" si="60"/>
        <v>--</v>
      </c>
      <c r="N726" s="143"/>
      <c r="O726" s="106" t="str">
        <f t="shared" si="61"/>
        <v>--</v>
      </c>
      <c r="P726" s="143"/>
      <c r="Q726" s="70" t="b">
        <f t="shared" si="62"/>
        <v>1</v>
      </c>
      <c r="R726" s="136" t="str">
        <f t="shared" si="63"/>
        <v>---</v>
      </c>
      <c r="S726" s="136" t="str">
        <f t="shared" si="64"/>
        <v>---</v>
      </c>
      <c r="T726" s="65" t="str">
        <f t="shared" si="65"/>
        <v>--</v>
      </c>
    </row>
    <row r="727" spans="2:20" ht="20.100000000000001" customHeight="1">
      <c r="B727" s="85" t="s">
        <v>125</v>
      </c>
      <c r="C727" s="81"/>
      <c r="D727" s="83"/>
      <c r="E727" s="104" t="b">
        <v>0</v>
      </c>
      <c r="F727" s="109">
        <v>5.0000000000000001E-3</v>
      </c>
      <c r="G727" s="89"/>
      <c r="H727" s="123" t="s">
        <v>180</v>
      </c>
      <c r="I727" s="62">
        <v>0.01</v>
      </c>
      <c r="J727" s="89"/>
      <c r="K727" s="19" t="str">
        <f t="shared" si="59"/>
        <v>--</v>
      </c>
      <c r="L727" s="143" t="str">
        <f>IF(K727&gt;0,IFERROR(MATCH(K727,R_11values,-1),""),"")</f>
        <v/>
      </c>
      <c r="M727" s="19" t="str">
        <f t="shared" si="60"/>
        <v>--</v>
      </c>
      <c r="N727" s="143" t="str">
        <f xml:space="preserve"> IF(M727&gt;0, IFERROR(MATCH(M727,CO2values,-1),""),"")</f>
        <v/>
      </c>
      <c r="O727" s="106">
        <f t="shared" si="61"/>
        <v>0</v>
      </c>
      <c r="P727" s="143" t="str">
        <f xml:space="preserve"> IF(O727&gt;0, IFERROR(MATCH(O727,NVvalues,-1),""),"")</f>
        <v/>
      </c>
      <c r="Q727" s="70" t="b">
        <f t="shared" si="62"/>
        <v>1</v>
      </c>
      <c r="R727" s="136" t="str">
        <f t="shared" si="63"/>
        <v>---</v>
      </c>
      <c r="S727" s="136" t="str">
        <f t="shared" si="64"/>
        <v>---</v>
      </c>
      <c r="T727" s="65">
        <f t="shared" si="65"/>
        <v>0</v>
      </c>
    </row>
    <row r="728" spans="2:20" ht="20.100000000000001" customHeight="1" thickBot="1">
      <c r="B728" s="86" t="s">
        <v>126</v>
      </c>
      <c r="C728" s="81"/>
      <c r="D728" s="83"/>
      <c r="E728" s="104" t="b">
        <v>0</v>
      </c>
      <c r="F728" s="107">
        <v>4.1000000000000002E-2</v>
      </c>
      <c r="G728" s="90">
        <v>3096</v>
      </c>
      <c r="H728" s="123" t="s">
        <v>180</v>
      </c>
      <c r="I728" s="62">
        <v>1.0000000000000001E-5</v>
      </c>
      <c r="J728" s="89"/>
      <c r="K728" s="19" t="str">
        <f t="shared" si="59"/>
        <v>--</v>
      </c>
      <c r="L728" s="143" t="str">
        <f>IF(K728&gt;0,IFERROR(MATCH(K728,R_11values,-1),""),"")</f>
        <v/>
      </c>
      <c r="M728" s="19" t="str">
        <f t="shared" si="60"/>
        <v>--</v>
      </c>
      <c r="N728" s="143" t="str">
        <f xml:space="preserve"> IF(M728&gt;0, IFERROR(MATCH(M728,CO2values,-1),""),"")</f>
        <v/>
      </c>
      <c r="O728" s="106">
        <f t="shared" si="61"/>
        <v>0</v>
      </c>
      <c r="P728" s="143" t="str">
        <f xml:space="preserve"> IF(O728&gt;0, IFERROR(MATCH(O728,NVvalues,-1),""),"")</f>
        <v/>
      </c>
      <c r="Q728" s="70" t="b">
        <f t="shared" si="62"/>
        <v>1</v>
      </c>
      <c r="R728" s="136" t="str">
        <f t="shared" si="63"/>
        <v>---</v>
      </c>
      <c r="S728" s="136" t="str">
        <f t="shared" si="64"/>
        <v>---</v>
      </c>
      <c r="T728" s="65">
        <f t="shared" si="65"/>
        <v>0</v>
      </c>
    </row>
    <row r="729" spans="2:20" ht="13.5" thickBot="1">
      <c r="B729" s="73" t="s">
        <v>195</v>
      </c>
      <c r="C729" s="37"/>
      <c r="D729" s="55"/>
      <c r="E729" s="55"/>
      <c r="F729" s="71"/>
      <c r="G729" s="189" t="s">
        <v>16</v>
      </c>
      <c r="H729" s="189"/>
      <c r="I729" s="189"/>
      <c r="J729" s="190"/>
      <c r="K729" s="10"/>
      <c r="L729" s="10"/>
      <c r="M729" s="10"/>
      <c r="N729" s="10"/>
      <c r="O729" s="10"/>
      <c r="P729" s="143"/>
      <c r="Q729" s="91" t="s">
        <v>93</v>
      </c>
      <c r="R729" s="92">
        <f>IF($S732,SUM(R702:R728),"Invalid")</f>
        <v>0</v>
      </c>
      <c r="S729" s="92">
        <f>IF($S732,SUM(S702:S728),"Invalid")</f>
        <v>0</v>
      </c>
      <c r="T729" s="93">
        <f>IF($S732,SUM(T702:T728),"Invalid")</f>
        <v>0</v>
      </c>
    </row>
    <row r="730" spans="2:20" ht="13.5" thickTop="1">
      <c r="B730" s="38"/>
      <c r="C730" s="6"/>
      <c r="D730" s="137" t="s">
        <v>13</v>
      </c>
      <c r="E730" s="137"/>
      <c r="F730" s="137" t="s">
        <v>15</v>
      </c>
      <c r="G730" s="137">
        <v>1</v>
      </c>
      <c r="H730" s="137">
        <v>2</v>
      </c>
      <c r="I730" s="137">
        <v>3</v>
      </c>
      <c r="J730" s="72">
        <v>4</v>
      </c>
      <c r="K730" s="6"/>
      <c r="L730" s="6"/>
      <c r="M730" s="6"/>
      <c r="N730" s="6"/>
      <c r="O730" s="6"/>
      <c r="P730" s="44"/>
      <c r="Q730" s="191" t="s">
        <v>16</v>
      </c>
      <c r="R730" s="193" t="str">
        <f>IFERROR(IF(0=R729,"",MATCH(R729,R_11values,-1)),"Invalid")</f>
        <v/>
      </c>
      <c r="S730" s="193" t="str">
        <f>IFERROR(IF(0=S729,"",MATCH(S729,CO2values,-1)),"Invalid")</f>
        <v/>
      </c>
      <c r="T730" s="195" t="str">
        <f>IFERROR(IF(0=T729,"",MATCH(T729,NVvalues,-1)),"Invalid")</f>
        <v/>
      </c>
    </row>
    <row r="731" spans="2:20" ht="13.5" thickBot="1">
      <c r="B731" s="38"/>
      <c r="C731" s="6"/>
      <c r="D731" s="152" t="str">
        <f>C695</f>
        <v>Number/NameS9</v>
      </c>
      <c r="E731" s="152"/>
      <c r="F731" s="152" t="s">
        <v>112</v>
      </c>
      <c r="G731" s="136" t="str">
        <f>IF($S732,IF(R730=G730,N695,""),"Invalid")</f>
        <v/>
      </c>
      <c r="H731" s="136" t="str">
        <f>IF($S732,IF(R730=H730,N695,""),"Invalid")</f>
        <v/>
      </c>
      <c r="I731" s="136" t="str">
        <f>IF($S732,IF(R730=I730,N695,""),"Invalid")</f>
        <v/>
      </c>
      <c r="J731" s="65" t="str">
        <f>IF($S732,IF(R730=J730,N695,""),"Invalid")</f>
        <v/>
      </c>
      <c r="K731" s="44"/>
      <c r="L731" s="44"/>
      <c r="M731" s="44"/>
      <c r="N731" s="44"/>
      <c r="O731" s="44"/>
      <c r="P731" s="44"/>
      <c r="Q731" s="192"/>
      <c r="R731" s="194"/>
      <c r="S731" s="194"/>
      <c r="T731" s="196"/>
    </row>
    <row r="732" spans="2:20">
      <c r="B732" s="38"/>
      <c r="C732" s="6"/>
      <c r="D732" s="6"/>
      <c r="E732" s="6"/>
      <c r="F732" s="152" t="s">
        <v>113</v>
      </c>
      <c r="G732" s="136" t="str">
        <f>IF($S732,IF(S730=G730,N695,""),"Invalid")</f>
        <v/>
      </c>
      <c r="H732" s="136" t="str">
        <f>IF($S732,IF(S730=H730,N695,""),"Invalid")</f>
        <v/>
      </c>
      <c r="I732" s="136" t="str">
        <f>IF($S732,IF(S730=I730,N695,""),"Invalid")</f>
        <v/>
      </c>
      <c r="J732" s="65" t="str">
        <f>IF($S732,IF(S730=J730,N695,""),"Invalid")</f>
        <v/>
      </c>
      <c r="K732" s="44"/>
      <c r="L732" s="44"/>
      <c r="M732" s="44"/>
      <c r="N732" s="44"/>
      <c r="O732" s="44"/>
      <c r="P732" s="44"/>
      <c r="Q732" s="44"/>
      <c r="R732" s="66" t="s">
        <v>127</v>
      </c>
      <c r="S732" t="b">
        <f>AND(Q701:Q728)</f>
        <v>1</v>
      </c>
      <c r="T732" s="44"/>
    </row>
    <row r="733" spans="2:20">
      <c r="B733" s="38"/>
      <c r="C733" s="4"/>
      <c r="D733" s="4"/>
      <c r="E733" s="4"/>
      <c r="F733" s="140" t="s">
        <v>116</v>
      </c>
      <c r="G733" s="135" t="str">
        <f>IF($S732,IF(T730=G730,N695,""),"Invalid")</f>
        <v/>
      </c>
      <c r="H733" s="135" t="str">
        <f>IF($S732,IF(T730=H730,N695,""),"Invalid")</f>
        <v/>
      </c>
      <c r="I733" s="135" t="str">
        <f>IF($S732,IF(T730=I730,N695,""),"Invalid")</f>
        <v/>
      </c>
      <c r="J733" s="94" t="str">
        <f>IF($S732,IF(T730=J730,N695,""),"Invalid")</f>
        <v/>
      </c>
    </row>
    <row r="734" spans="2:20">
      <c r="B734" s="38"/>
      <c r="C734" s="4"/>
      <c r="D734" s="4"/>
      <c r="E734" s="4"/>
      <c r="F734" s="140" t="s">
        <v>93</v>
      </c>
      <c r="G734" s="20">
        <f>IF($S732,SUM(G731:G733),"Invalid")</f>
        <v>0</v>
      </c>
      <c r="H734" s="20">
        <f>IF($S732,SUM(H731:H733),"Invalid")</f>
        <v>0</v>
      </c>
      <c r="I734" s="20">
        <f>IF($S732,SUM(I731:I733),"Invalid")</f>
        <v>0</v>
      </c>
      <c r="J734" s="58">
        <f>IF($S732,SUM(J731:J733),"Invalid")</f>
        <v>0</v>
      </c>
    </row>
    <row r="735" spans="2:20">
      <c r="B735" s="38"/>
      <c r="C735" s="4"/>
      <c r="D735" s="4"/>
      <c r="E735" s="4"/>
      <c r="F735" s="140" t="s">
        <v>14</v>
      </c>
      <c r="G735" s="144" t="str">
        <f>IFERROR(IF(G734&gt;0,INDEX(LGletters,MATCH((G734),LGvalues,-1)),""),"Invalid")</f>
        <v/>
      </c>
      <c r="H735" s="144" t="str">
        <f>IFERROR(IF(H734&gt;0,INDEX(LGletters,MATCH((H734),LGvalues,-1)),""),"Invalid")</f>
        <v/>
      </c>
      <c r="I735" s="144" t="str">
        <f>IFERROR(IF(I734&gt;0,INDEX(LGletters,MATCH((I734),LGvalues,-1)),""),"Invalid")</f>
        <v/>
      </c>
      <c r="J735" s="56" t="str">
        <f>IFERROR(IF(J734&gt;0,INDEX(LGletters,MATCH((J734),LGvalues,-1)),""),"Invalid")</f>
        <v/>
      </c>
    </row>
    <row r="736" spans="2:20">
      <c r="B736" s="38"/>
      <c r="C736" s="4"/>
      <c r="D736" s="4"/>
      <c r="E736" s="4"/>
      <c r="F736" s="140" t="s">
        <v>23</v>
      </c>
      <c r="G736" s="135" t="str">
        <f>IFERROR(IF(G735="","",INDEX(Rindices, G730,FIND(UPPER(G735),"ABCDEF"))),"Invalid")</f>
        <v/>
      </c>
      <c r="H736" s="135" t="str">
        <f>IFERROR(IF(H735="","",INDEX(Rindices, H730,FIND(UPPER(H735),"ABCDEF"))),"Invalid")</f>
        <v/>
      </c>
      <c r="I736" s="135" t="str">
        <f>IFERROR(IF(I735="","",INDEX(Rindices, I730,FIND(UPPER(I735),"ABCDEF"))),"Invalid")</f>
        <v/>
      </c>
      <c r="J736" s="94" t="str">
        <f>IFERROR(IF(J735="","",INDEX(Rindices, J730,FIND(UPPER(J735),"ABCDEF"))),"Invalid")</f>
        <v/>
      </c>
    </row>
    <row r="737" spans="1:15" ht="13.5" thickBot="1">
      <c r="B737" s="40"/>
      <c r="C737" s="32"/>
      <c r="D737" s="32"/>
      <c r="E737" s="32"/>
      <c r="F737" s="41" t="s">
        <v>12</v>
      </c>
      <c r="G737" s="59" t="str">
        <f>IF($S732,IFERROR(CHOOSE(G736,"Very Low","Low","Medium","High","Very High"),""),"Invalid")</f>
        <v/>
      </c>
      <c r="H737" s="59" t="str">
        <f>IF($S732,IFERROR(CHOOSE(H736,"Very Low","Low","Medium","High","Very High"),""),"Invalid")</f>
        <v/>
      </c>
      <c r="I737" s="59" t="str">
        <f>IF($S732,IFERROR(CHOOSE(I736,"Very Low","Low","Medium","High","Very High"),""),"Invalid")</f>
        <v/>
      </c>
      <c r="J737" s="60" t="str">
        <f>IF($S732,IFERROR(CHOOSE(J736,"Very Low","Low","Medium","High","Very High"),""),"Invalid")</f>
        <v/>
      </c>
    </row>
    <row r="738" spans="1:15">
      <c r="A738" s="4"/>
      <c r="B738" s="4"/>
      <c r="C738" s="4"/>
      <c r="D738" s="4"/>
      <c r="E738" s="4"/>
      <c r="F738" s="140"/>
      <c r="G738" s="143"/>
      <c r="H738" s="143"/>
      <c r="I738" s="143"/>
      <c r="J738" s="143"/>
    </row>
    <row r="739" spans="1:15" ht="37.5" customHeight="1" thickBot="1">
      <c r="A739" s="4"/>
      <c r="B739" s="197" t="s">
        <v>202</v>
      </c>
      <c r="C739" s="197"/>
      <c r="D739" s="197"/>
      <c r="E739" s="197"/>
      <c r="F739" s="197"/>
      <c r="G739" s="197"/>
      <c r="H739" s="197"/>
      <c r="I739" s="197"/>
      <c r="J739" s="197"/>
      <c r="K739" s="197"/>
      <c r="L739" s="197"/>
      <c r="M739" s="197"/>
      <c r="N739" s="197"/>
      <c r="O739" s="197"/>
    </row>
    <row r="740" spans="1:15">
      <c r="B740" s="73" t="s">
        <v>196</v>
      </c>
      <c r="C740" s="37"/>
      <c r="D740" s="149" t="s">
        <v>197</v>
      </c>
      <c r="E740" s="150" t="str">
        <f>C695</f>
        <v>Number/NameS9</v>
      </c>
      <c r="F740" s="71"/>
      <c r="G740" s="189" t="s">
        <v>16</v>
      </c>
      <c r="H740" s="189"/>
      <c r="I740" s="189"/>
      <c r="J740" s="190"/>
    </row>
    <row r="741" spans="1:15">
      <c r="B741" s="38"/>
      <c r="C741" s="137" t="s">
        <v>15</v>
      </c>
      <c r="D741" s="4"/>
      <c r="E741" s="137"/>
      <c r="F741" s="4"/>
      <c r="G741" s="137">
        <v>1</v>
      </c>
      <c r="H741" s="137">
        <v>2</v>
      </c>
      <c r="I741" s="137">
        <v>3</v>
      </c>
      <c r="J741" s="72">
        <v>4</v>
      </c>
    </row>
    <row r="742" spans="1:15">
      <c r="B742" s="38"/>
      <c r="C742" s="199" t="s">
        <v>205</v>
      </c>
      <c r="D742" s="198"/>
      <c r="E742" s="198"/>
      <c r="F742" s="198"/>
      <c r="G742" s="11"/>
      <c r="H742" s="11"/>
      <c r="I742" s="11">
        <v>1.4999999999999999E-2</v>
      </c>
      <c r="J742" s="154"/>
    </row>
    <row r="743" spans="1:15">
      <c r="B743" s="38"/>
      <c r="C743" s="199"/>
      <c r="D743" s="198"/>
      <c r="E743" s="198"/>
      <c r="F743" s="198"/>
      <c r="G743" s="11"/>
      <c r="H743" s="11"/>
      <c r="I743" s="11"/>
      <c r="J743" s="154"/>
    </row>
    <row r="744" spans="1:15">
      <c r="B744" s="38"/>
      <c r="C744" s="198"/>
      <c r="D744" s="198"/>
      <c r="E744" s="198"/>
      <c r="F744" s="198"/>
      <c r="G744" s="11"/>
      <c r="H744" s="11"/>
      <c r="I744" s="11"/>
      <c r="J744" s="154"/>
    </row>
    <row r="745" spans="1:15">
      <c r="B745" s="38"/>
      <c r="C745" s="198"/>
      <c r="D745" s="198"/>
      <c r="E745" s="198"/>
      <c r="F745" s="198"/>
      <c r="G745" s="11"/>
      <c r="H745" s="11"/>
      <c r="I745" s="11"/>
      <c r="J745" s="154"/>
    </row>
    <row r="746" spans="1:15">
      <c r="B746" s="38"/>
      <c r="C746" s="198"/>
      <c r="D746" s="198"/>
      <c r="E746" s="198"/>
      <c r="F746" s="198"/>
      <c r="G746" s="11"/>
      <c r="H746" s="11"/>
      <c r="I746" s="11"/>
      <c r="J746" s="154"/>
    </row>
    <row r="747" spans="1:15">
      <c r="B747" s="38"/>
      <c r="C747" s="198"/>
      <c r="D747" s="198"/>
      <c r="E747" s="198"/>
      <c r="F747" s="198"/>
      <c r="G747" s="11"/>
      <c r="H747" s="11"/>
      <c r="I747" s="11"/>
      <c r="J747" s="154"/>
    </row>
    <row r="748" spans="1:15">
      <c r="B748" s="38"/>
      <c r="C748" s="198"/>
      <c r="D748" s="198"/>
      <c r="E748" s="198"/>
      <c r="F748" s="198"/>
      <c r="G748" s="11"/>
      <c r="H748" s="11"/>
      <c r="I748" s="11"/>
      <c r="J748" s="154"/>
    </row>
    <row r="749" spans="1:15">
      <c r="B749" s="38"/>
      <c r="C749" s="198"/>
      <c r="D749" s="198"/>
      <c r="E749" s="198"/>
      <c r="F749" s="198"/>
      <c r="G749" s="11"/>
      <c r="H749" s="11"/>
      <c r="I749" s="11"/>
      <c r="J749" s="154"/>
    </row>
    <row r="750" spans="1:15">
      <c r="B750" s="38"/>
      <c r="C750" s="198"/>
      <c r="D750" s="198"/>
      <c r="E750" s="198"/>
      <c r="F750" s="198"/>
      <c r="G750" s="11"/>
      <c r="H750" s="11"/>
      <c r="I750" s="11"/>
      <c r="J750" s="154"/>
    </row>
    <row r="751" spans="1:15">
      <c r="B751" s="38"/>
      <c r="C751" s="198"/>
      <c r="D751" s="198"/>
      <c r="E751" s="198"/>
      <c r="F751" s="198"/>
      <c r="G751" s="11"/>
      <c r="H751" s="11"/>
      <c r="I751" s="11"/>
      <c r="J751" s="154"/>
    </row>
    <row r="752" spans="1:15">
      <c r="B752" s="38"/>
      <c r="C752" s="198"/>
      <c r="D752" s="198"/>
      <c r="E752" s="198"/>
      <c r="F752" s="198"/>
      <c r="G752" s="11"/>
      <c r="H752" s="11"/>
      <c r="I752" s="11"/>
      <c r="J752" s="154"/>
    </row>
    <row r="753" spans="2:10">
      <c r="B753" s="38"/>
      <c r="C753" s="198"/>
      <c r="D753" s="198"/>
      <c r="E753" s="198"/>
      <c r="F753" s="198"/>
      <c r="G753" s="20"/>
      <c r="H753" s="20"/>
      <c r="I753" s="20"/>
      <c r="J753" s="58"/>
    </row>
    <row r="754" spans="2:10" ht="13.5" thickBot="1">
      <c r="B754" s="38"/>
      <c r="C754" s="4"/>
      <c r="D754" s="4"/>
      <c r="E754" s="4"/>
      <c r="F754" s="140" t="s">
        <v>93</v>
      </c>
      <c r="G754" s="98">
        <f>SUM(G742:G753)</f>
        <v>0</v>
      </c>
      <c r="H754" s="98">
        <f>SUM(H742:H753)</f>
        <v>0</v>
      </c>
      <c r="I754" s="98">
        <f>SUM(I742:I753)</f>
        <v>1.4999999999999999E-2</v>
      </c>
      <c r="J754" s="99">
        <f>SUM(J742:J753)</f>
        <v>0</v>
      </c>
    </row>
    <row r="755" spans="2:10" ht="13.5" thickTop="1">
      <c r="B755" s="38"/>
      <c r="C755" s="4"/>
      <c r="D755" s="4"/>
      <c r="E755" s="4"/>
      <c r="F755" s="140" t="s">
        <v>14</v>
      </c>
      <c r="G755" s="144" t="str">
        <f>IFERROR(IF(G754&gt;0,INDEX(LGletters,MATCH((G754),LGvalues,-1)),""),"Invalid")</f>
        <v/>
      </c>
      <c r="H755" s="144" t="str">
        <f>IFERROR(IF(H754&gt;0,INDEX(LGletters,MATCH((H754),LGvalues,-1)),""),"Invalid")</f>
        <v/>
      </c>
      <c r="I755" s="144" t="str">
        <f>IFERROR(IF(I754&gt;0,INDEX(LGletters,MATCH((I754),LGvalues,-1)),""),"Invalid")</f>
        <v>E</v>
      </c>
      <c r="J755" s="56" t="str">
        <f>IFERROR(IF(J754&gt;0,INDEX(LGletters,MATCH((J754),LGvalues,-1)),""),"Invalid")</f>
        <v/>
      </c>
    </row>
    <row r="756" spans="2:10">
      <c r="B756" s="38"/>
      <c r="C756" s="4"/>
      <c r="D756" s="4"/>
      <c r="E756" s="4"/>
      <c r="F756" s="140" t="s">
        <v>23</v>
      </c>
      <c r="G756" s="135" t="str">
        <f>IF(G755="","",INDEX(Rindices, G741,FIND(UPPER(G755),"ABCDEF")))</f>
        <v/>
      </c>
      <c r="H756" s="135" t="str">
        <f>IF(H755="","",INDEX(Rindices, H741,FIND(UPPER(H755),"ABCDEF")))</f>
        <v/>
      </c>
      <c r="I756" s="135">
        <f>IF(I755="","",INDEX(Rindices, I741,FIND(UPPER(I755),"ABCDEF")))</f>
        <v>1</v>
      </c>
      <c r="J756" s="94" t="str">
        <f>IF(J755="","",INDEX(Rindices, J741,FIND(UPPER(J755),"ABCDEF")))</f>
        <v/>
      </c>
    </row>
    <row r="757" spans="2:10" ht="13.5" thickBot="1">
      <c r="B757" s="40"/>
      <c r="C757" s="32"/>
      <c r="D757" s="32"/>
      <c r="E757" s="32"/>
      <c r="F757" s="41" t="s">
        <v>12</v>
      </c>
      <c r="G757" s="148" t="str">
        <f>IFERROR(CHOOSE(G756,"Very Low","Low","Medium","High","Very High"),"")</f>
        <v/>
      </c>
      <c r="H757" s="148" t="str">
        <f>IFERROR(CHOOSE(H756,"Very Low","Low","Medium","High","Very High"),"")</f>
        <v/>
      </c>
      <c r="I757" s="148" t="str">
        <f>IFERROR(CHOOSE(I756,"Very Low","Low","Medium","High","Very High"),"")</f>
        <v>Very Low</v>
      </c>
      <c r="J757" s="151" t="str">
        <f>IFERROR(CHOOSE(J756,"Very Low","Low","Medium","High","Very High"),"")</f>
        <v/>
      </c>
    </row>
    <row r="758" spans="2:10" ht="13.5" thickBot="1">
      <c r="B758" s="4"/>
      <c r="C758" s="4"/>
      <c r="D758" s="4"/>
      <c r="E758" s="4"/>
      <c r="F758" s="140"/>
      <c r="G758" s="143"/>
      <c r="H758" s="143"/>
      <c r="I758" s="143"/>
      <c r="J758" s="143"/>
    </row>
    <row r="759" spans="2:10">
      <c r="B759" s="73" t="s">
        <v>198</v>
      </c>
      <c r="C759" s="37"/>
      <c r="D759" s="149" t="s">
        <v>197</v>
      </c>
      <c r="E759" s="150" t="str">
        <f>C695</f>
        <v>Number/NameS9</v>
      </c>
      <c r="F759" s="71"/>
      <c r="G759" s="189" t="s">
        <v>16</v>
      </c>
      <c r="H759" s="189"/>
      <c r="I759" s="189"/>
      <c r="J759" s="190"/>
    </row>
    <row r="760" spans="2:10">
      <c r="B760" s="38"/>
      <c r="C760" s="137" t="s">
        <v>15</v>
      </c>
      <c r="D760" s="4"/>
      <c r="E760" s="137"/>
      <c r="F760" s="4"/>
      <c r="G760" s="137">
        <v>1</v>
      </c>
      <c r="H760" s="137">
        <v>2</v>
      </c>
      <c r="I760" s="137">
        <v>3</v>
      </c>
      <c r="J760" s="72">
        <v>4</v>
      </c>
    </row>
    <row r="761" spans="2:10">
      <c r="B761" s="38"/>
      <c r="C761" s="199" t="s">
        <v>33</v>
      </c>
      <c r="D761" s="199"/>
      <c r="E761" s="199"/>
      <c r="F761" s="199"/>
      <c r="G761" s="137"/>
      <c r="H761" s="137"/>
      <c r="I761" s="137"/>
      <c r="J761" s="72">
        <v>1.4999999999999999E-2</v>
      </c>
    </row>
    <row r="762" spans="2:10">
      <c r="B762" s="38"/>
      <c r="C762" s="199"/>
      <c r="D762" s="199"/>
      <c r="E762" s="199"/>
      <c r="F762" s="199"/>
      <c r="G762" s="137"/>
      <c r="H762" s="137"/>
      <c r="I762" s="137"/>
      <c r="J762" s="72"/>
    </row>
    <row r="763" spans="2:10">
      <c r="B763" s="38"/>
      <c r="C763" s="199"/>
      <c r="D763" s="199"/>
      <c r="E763" s="199"/>
      <c r="F763" s="199"/>
      <c r="G763" s="137"/>
      <c r="H763" s="137"/>
      <c r="I763" s="137"/>
      <c r="J763" s="72"/>
    </row>
    <row r="764" spans="2:10">
      <c r="B764" s="38"/>
      <c r="C764" s="199"/>
      <c r="D764" s="199"/>
      <c r="E764" s="199"/>
      <c r="F764" s="199"/>
      <c r="G764" s="137"/>
      <c r="H764" s="137"/>
      <c r="I764" s="137"/>
      <c r="J764" s="72"/>
    </row>
    <row r="765" spans="2:10">
      <c r="B765" s="38"/>
      <c r="C765" s="199"/>
      <c r="D765" s="199"/>
      <c r="E765" s="199"/>
      <c r="F765" s="199"/>
      <c r="G765" s="137"/>
      <c r="H765" s="137"/>
      <c r="I765" s="137"/>
      <c r="J765" s="72"/>
    </row>
    <row r="766" spans="2:10">
      <c r="B766" s="38"/>
      <c r="C766" s="199"/>
      <c r="D766" s="199"/>
      <c r="E766" s="199"/>
      <c r="F766" s="199"/>
      <c r="G766" s="137"/>
      <c r="H766" s="137"/>
      <c r="I766" s="137"/>
      <c r="J766" s="72"/>
    </row>
    <row r="767" spans="2:10">
      <c r="B767" s="38"/>
      <c r="C767" s="199"/>
      <c r="D767" s="199"/>
      <c r="E767" s="199"/>
      <c r="F767" s="199"/>
      <c r="G767" s="137"/>
      <c r="H767" s="137"/>
      <c r="I767" s="137"/>
      <c r="J767" s="72"/>
    </row>
    <row r="768" spans="2:10">
      <c r="B768" s="38"/>
      <c r="C768" s="199"/>
      <c r="D768" s="199"/>
      <c r="E768" s="199"/>
      <c r="F768" s="199"/>
      <c r="G768" s="137"/>
      <c r="H768" s="137"/>
      <c r="I768" s="137"/>
      <c r="J768" s="72"/>
    </row>
    <row r="769" spans="1:20">
      <c r="B769" s="38"/>
      <c r="C769" s="199"/>
      <c r="D769" s="199"/>
      <c r="E769" s="199"/>
      <c r="F769" s="199"/>
      <c r="G769" s="137"/>
      <c r="H769" s="137"/>
      <c r="I769" s="137"/>
      <c r="J769" s="72"/>
    </row>
    <row r="770" spans="1:20">
      <c r="B770" s="38"/>
      <c r="C770" s="199"/>
      <c r="D770" s="199"/>
      <c r="E770" s="199"/>
      <c r="F770" s="199"/>
      <c r="G770" s="136"/>
      <c r="H770" s="136"/>
      <c r="I770" s="136"/>
      <c r="J770" s="65"/>
    </row>
    <row r="771" spans="1:20">
      <c r="B771" s="38"/>
      <c r="C771" s="199"/>
      <c r="D771" s="199"/>
      <c r="E771" s="199"/>
      <c r="F771" s="199"/>
      <c r="G771" s="136"/>
      <c r="H771" s="136"/>
      <c r="I771" s="136"/>
      <c r="J771" s="65"/>
    </row>
    <row r="772" spans="1:20">
      <c r="B772" s="38"/>
      <c r="C772" s="199"/>
      <c r="D772" s="199"/>
      <c r="E772" s="199"/>
      <c r="F772" s="199"/>
      <c r="G772" s="135"/>
      <c r="H772" s="135"/>
      <c r="I772" s="135"/>
      <c r="J772" s="94"/>
    </row>
    <row r="773" spans="1:20" ht="13.5" thickBot="1">
      <c r="B773" s="38"/>
      <c r="C773" s="4"/>
      <c r="D773" s="4"/>
      <c r="E773" s="4"/>
      <c r="F773" s="140" t="s">
        <v>93</v>
      </c>
      <c r="G773" s="98">
        <f>SUM(G761:G772)</f>
        <v>0</v>
      </c>
      <c r="H773" s="98">
        <f>SUM(H761:H772)</f>
        <v>0</v>
      </c>
      <c r="I773" s="98">
        <f>SUM(I761:I772)</f>
        <v>0</v>
      </c>
      <c r="J773" s="99">
        <f>SUM(J761:J772)</f>
        <v>1.4999999999999999E-2</v>
      </c>
    </row>
    <row r="774" spans="1:20" ht="13.5" thickTop="1">
      <c r="B774" s="38"/>
      <c r="C774" s="4"/>
      <c r="D774" s="4"/>
      <c r="E774" s="4"/>
      <c r="F774" s="140" t="s">
        <v>14</v>
      </c>
      <c r="G774" s="144" t="str">
        <f>IFERROR(IF(G773&gt;0,INDEX(LGletters,MATCH((G773),LGvalues,-1)),""),"Invalid")</f>
        <v/>
      </c>
      <c r="H774" s="144" t="str">
        <f>IFERROR(IF(H773&gt;0,INDEX(LGletters,MATCH((H773),LGvalues,-1)),""),"Invalid")</f>
        <v/>
      </c>
      <c r="I774" s="144" t="str">
        <f>IFERROR(IF(I773&gt;0,INDEX(LGletters,MATCH((I773),LGvalues,-1)),""),"Invalid")</f>
        <v/>
      </c>
      <c r="J774" s="56" t="str">
        <f>IFERROR(IF(J773&gt;0,INDEX(LGletters,MATCH((J773),LGvalues,-1)),""),"Invalid")</f>
        <v>E</v>
      </c>
    </row>
    <row r="775" spans="1:20">
      <c r="B775" s="38"/>
      <c r="C775" s="4"/>
      <c r="D775" s="4"/>
      <c r="E775" s="4"/>
      <c r="F775" s="140" t="s">
        <v>23</v>
      </c>
      <c r="G775" s="135" t="str">
        <f>IF(G774="","",INDEX(Rindices, G760,FIND(UPPER(G774),"ABCDEF")))</f>
        <v/>
      </c>
      <c r="H775" s="135" t="str">
        <f>IF(H774="","",INDEX(Rindices, H760,FIND(UPPER(H774),"ABCDEF")))</f>
        <v/>
      </c>
      <c r="I775" s="135" t="str">
        <f>IF(I774="","",INDEX(Rindices, I760,FIND(UPPER(I774),"ABCDEF")))</f>
        <v/>
      </c>
      <c r="J775" s="94">
        <f>IF(J774="","",INDEX(Rindices, J760,FIND(UPPER(J774),"ABCDEF")))</f>
        <v>1</v>
      </c>
    </row>
    <row r="776" spans="1:20" ht="13.5" thickBot="1">
      <c r="B776" s="40"/>
      <c r="C776" s="32"/>
      <c r="D776" s="32"/>
      <c r="E776" s="32"/>
      <c r="F776" s="41" t="s">
        <v>12</v>
      </c>
      <c r="G776" s="148" t="str">
        <f>IFERROR(CHOOSE(G775,"Very Low","Low","Medium","High","Very High"),"")</f>
        <v/>
      </c>
      <c r="H776" s="148" t="str">
        <f>IFERROR(CHOOSE(H775,"Very Low","Low","Medium","High","Very High"),"")</f>
        <v/>
      </c>
      <c r="I776" s="148" t="str">
        <f>IFERROR(CHOOSE(I775,"Very Low","Low","Medium","High","Very High"),"")</f>
        <v/>
      </c>
      <c r="J776" s="151" t="str">
        <f>IFERROR(CHOOSE(J775,"Very Low","Low","Medium","High","Very High"),"")</f>
        <v>Very Low</v>
      </c>
    </row>
    <row r="777" spans="1:20">
      <c r="B777" s="4"/>
      <c r="C777" s="4"/>
      <c r="D777" s="4"/>
      <c r="E777" s="4"/>
      <c r="F777" s="140"/>
      <c r="G777" s="143"/>
      <c r="H777" s="143"/>
      <c r="I777" s="143"/>
      <c r="J777" s="143"/>
    </row>
    <row r="778" spans="1:20">
      <c r="B778" s="4"/>
      <c r="C778" s="4"/>
      <c r="D778" s="4"/>
      <c r="E778" s="4"/>
      <c r="F778" s="140"/>
      <c r="G778" s="143"/>
      <c r="H778" s="143"/>
      <c r="I778" s="143"/>
      <c r="J778" s="143"/>
    </row>
    <row r="779" spans="1:20">
      <c r="A779" s="21"/>
      <c r="B779" s="50"/>
      <c r="C779" s="49"/>
      <c r="D779" s="49"/>
      <c r="E779" s="49"/>
      <c r="F779" s="49"/>
      <c r="G779" s="51"/>
      <c r="H779" s="51"/>
      <c r="I779" s="52"/>
      <c r="J779" s="53"/>
      <c r="K779" s="52"/>
      <c r="L779" s="52"/>
      <c r="M779" s="52"/>
      <c r="N779" s="51"/>
      <c r="O779" s="51"/>
      <c r="P779" s="51"/>
      <c r="Q779" s="54"/>
      <c r="R779" s="54"/>
      <c r="S779" s="54"/>
      <c r="T779" s="54"/>
    </row>
    <row r="780" spans="1:20">
      <c r="B780" s="66" t="s">
        <v>87</v>
      </c>
      <c r="C780" s="76" t="s">
        <v>150</v>
      </c>
      <c r="D780" s="62"/>
      <c r="E780" s="62"/>
      <c r="F780" s="44"/>
      <c r="K780" s="44"/>
      <c r="M780" s="66" t="s">
        <v>88</v>
      </c>
      <c r="N780" s="64">
        <v>10</v>
      </c>
      <c r="O780" s="67" t="s">
        <v>114</v>
      </c>
      <c r="P780" s="44"/>
    </row>
    <row r="781" spans="1:20">
      <c r="B781" s="66"/>
      <c r="C781" s="77" t="s">
        <v>129</v>
      </c>
      <c r="D781" s="77"/>
      <c r="E781" s="77"/>
      <c r="F781" s="77"/>
      <c r="G781" s="77"/>
      <c r="H781" s="77"/>
      <c r="I781" s="78"/>
      <c r="J781" s="79"/>
      <c r="K781" s="80"/>
      <c r="L781" s="77"/>
      <c r="M781" s="77"/>
      <c r="N781" s="77"/>
      <c r="O781" s="77"/>
      <c r="P781" s="77"/>
      <c r="Q781" s="136"/>
      <c r="R781" s="136"/>
      <c r="S781" s="136"/>
      <c r="T781" s="136"/>
    </row>
    <row r="782" spans="1:20">
      <c r="B782" s="66"/>
      <c r="C782" s="77" t="s">
        <v>135</v>
      </c>
      <c r="D782" s="77"/>
      <c r="E782" s="77"/>
      <c r="F782" s="77"/>
      <c r="G782" s="77"/>
      <c r="H782" s="77"/>
      <c r="I782" s="78"/>
      <c r="J782" s="79"/>
      <c r="K782" s="80"/>
      <c r="L782" s="77"/>
      <c r="M782" s="77"/>
      <c r="N782" s="77"/>
      <c r="O782" s="77"/>
      <c r="P782" s="77"/>
      <c r="Q782" s="136"/>
      <c r="R782" s="136"/>
      <c r="S782" s="136"/>
      <c r="T782" s="136"/>
    </row>
    <row r="783" spans="1:20">
      <c r="B783" s="66"/>
      <c r="C783" s="77" t="s">
        <v>136</v>
      </c>
      <c r="D783" s="77"/>
      <c r="E783" s="77"/>
      <c r="F783" s="77"/>
      <c r="G783" s="77"/>
      <c r="H783" s="77"/>
      <c r="I783" s="78"/>
      <c r="J783" s="79"/>
      <c r="K783" s="80"/>
      <c r="L783" s="77"/>
      <c r="M783" s="77"/>
      <c r="N783" s="77"/>
      <c r="O783" s="77"/>
      <c r="P783" s="77"/>
      <c r="Q783" s="136"/>
      <c r="R783" s="136"/>
      <c r="S783" s="136"/>
      <c r="T783" s="136"/>
    </row>
    <row r="784" spans="1:20" ht="13.5" thickBot="1">
      <c r="B784" s="66"/>
      <c r="C784" s="77" t="s">
        <v>137</v>
      </c>
      <c r="D784" s="77"/>
      <c r="E784" s="77"/>
      <c r="F784" s="77"/>
      <c r="G784" s="77"/>
      <c r="H784" s="77"/>
      <c r="I784" s="78"/>
      <c r="J784" s="79"/>
      <c r="K784" s="80"/>
      <c r="L784" s="77"/>
      <c r="M784" s="77"/>
      <c r="N784" s="77"/>
      <c r="O784" s="77"/>
      <c r="P784" s="77"/>
      <c r="Q784" s="136"/>
      <c r="R784" s="136"/>
      <c r="S784" s="136"/>
      <c r="T784" s="136"/>
    </row>
    <row r="785" spans="2:24">
      <c r="B785" s="66"/>
      <c r="C785" s="44"/>
      <c r="D785" s="44"/>
      <c r="E785" s="44"/>
      <c r="F785" s="44"/>
      <c r="G785" s="44"/>
      <c r="H785" s="181" t="s">
        <v>139</v>
      </c>
      <c r="I785" s="181"/>
      <c r="J785" s="120"/>
      <c r="K785" s="67"/>
      <c r="L785" s="44"/>
      <c r="M785" s="44"/>
      <c r="N785" s="44"/>
      <c r="O785" s="44"/>
      <c r="P785" s="44"/>
      <c r="Q785" s="182" t="s">
        <v>89</v>
      </c>
      <c r="R785" s="183"/>
      <c r="S785" s="183"/>
      <c r="T785" s="184"/>
    </row>
    <row r="786" spans="2:24" ht="38.25">
      <c r="B786" s="68" t="s">
        <v>92</v>
      </c>
      <c r="C786" s="69" t="s">
        <v>34</v>
      </c>
      <c r="D786" s="141" t="s">
        <v>50</v>
      </c>
      <c r="E786" s="141" t="s">
        <v>153</v>
      </c>
      <c r="F786" s="141" t="s">
        <v>49</v>
      </c>
      <c r="G786" s="141" t="s">
        <v>48</v>
      </c>
      <c r="H786" s="121" t="s">
        <v>182</v>
      </c>
      <c r="I786" s="141" t="s">
        <v>181</v>
      </c>
      <c r="J786" s="141" t="s">
        <v>73</v>
      </c>
      <c r="K786" s="141" t="s">
        <v>74</v>
      </c>
      <c r="L786" s="141" t="s">
        <v>80</v>
      </c>
      <c r="M786" s="141" t="s">
        <v>75</v>
      </c>
      <c r="N786" s="141" t="s">
        <v>79</v>
      </c>
      <c r="O786" s="141" t="s">
        <v>52</v>
      </c>
      <c r="P786" s="141" t="s">
        <v>81</v>
      </c>
      <c r="Q786" s="105" t="s">
        <v>157</v>
      </c>
      <c r="R786" s="141" t="s">
        <v>74</v>
      </c>
      <c r="S786" s="141" t="s">
        <v>75</v>
      </c>
      <c r="T786" s="46" t="s">
        <v>52</v>
      </c>
    </row>
    <row r="787" spans="2:24" ht="20.100000000000001" customHeight="1">
      <c r="B787" s="85" t="s">
        <v>122</v>
      </c>
      <c r="C787" s="81"/>
      <c r="D787" s="82"/>
      <c r="E787" s="104" t="b">
        <v>1</v>
      </c>
      <c r="F787" s="107">
        <v>4.1000000000000002E-2</v>
      </c>
      <c r="G787" s="84">
        <v>3096</v>
      </c>
      <c r="H787" s="123" t="s">
        <v>180</v>
      </c>
      <c r="I787" s="62"/>
      <c r="J787" s="63"/>
      <c r="K787" s="19" t="str">
        <f t="shared" ref="K787:K813" si="66">IF($F787*J787&gt;0,$F787*J787,"--")</f>
        <v>--</v>
      </c>
      <c r="L787" s="143" t="str">
        <f>IF(K787&gt;0,IFERROR(MATCH(K787,R_11values,-1),""),"")</f>
        <v/>
      </c>
      <c r="M787" s="19" t="str">
        <f t="shared" ref="M787:M813" si="67">IF($G787*J787&gt;0,$G787*J787/1000,"--")</f>
        <v>--</v>
      </c>
      <c r="N787" s="143" t="str">
        <f xml:space="preserve"> IF(M787&gt;0, IFERROR(MATCH(M787,CO2values,-1),""),"")</f>
        <v/>
      </c>
      <c r="O787" s="106" t="str">
        <f t="shared" ref="O787:O813" si="68">IFERROR(((1000*J787)/(IF(ISNUMBER(I787),I787,CHOOSE(MATCH(H787,ATgroups,0),Acute1,Acute2,Acute3, Chronic1,Chronic2,Chronic3,Chronic4,Empty,"","")))),"--")</f>
        <v>--</v>
      </c>
      <c r="P787" s="143" t="str">
        <f xml:space="preserve"> IF(O787&gt;0, IFERROR(MATCH(O787,NVvalues,-1),""),"")</f>
        <v/>
      </c>
      <c r="Q787" s="70" t="b">
        <f t="shared" ref="Q787:Q813" si="69">OR(J787=0,NOT(E787),I787=0,AND(F787=0,G787=0))</f>
        <v>1</v>
      </c>
      <c r="R787" s="136" t="str">
        <f t="shared" ref="R787:R813" si="70">IF(Q787,IF(OR(L787&lt;P787,N787&lt;P787),K787,"---"),"Consider ")</f>
        <v>---</v>
      </c>
      <c r="S787" s="136" t="str">
        <f t="shared" ref="S787:S813" si="71">IF(Q787,IF(OR(L787&lt;P787,N787&lt;P787),M787,"---")," by ")</f>
        <v>---</v>
      </c>
      <c r="T787" s="65" t="str">
        <f t="shared" ref="T787:T813" si="72">IF(Q787,IF(AND(L787&gt;=P787,N787&gt;=P787),O787,"---"),"constituent ")</f>
        <v>--</v>
      </c>
      <c r="V787" s="36" t="s">
        <v>185</v>
      </c>
      <c r="W787" s="77"/>
    </row>
    <row r="788" spans="2:24" ht="20.100000000000001" customHeight="1">
      <c r="B788" s="86" t="s">
        <v>40</v>
      </c>
      <c r="C788" s="81" t="s">
        <v>39</v>
      </c>
      <c r="D788" s="87"/>
      <c r="E788" s="104" t="b">
        <v>0</v>
      </c>
      <c r="F788" s="108">
        <v>1.1000000000000001</v>
      </c>
      <c r="G788" s="88"/>
      <c r="H788" s="123" t="s">
        <v>175</v>
      </c>
      <c r="I788" s="62"/>
      <c r="J788" s="89"/>
      <c r="K788" s="19" t="str">
        <f t="shared" si="66"/>
        <v>--</v>
      </c>
      <c r="L788" s="143"/>
      <c r="M788" s="19" t="str">
        <f t="shared" si="67"/>
        <v>--</v>
      </c>
      <c r="N788" s="143"/>
      <c r="O788" s="106">
        <f t="shared" si="68"/>
        <v>0</v>
      </c>
      <c r="P788" s="143"/>
      <c r="Q788" s="70" t="b">
        <f t="shared" si="69"/>
        <v>1</v>
      </c>
      <c r="R788" s="136" t="str">
        <f t="shared" si="70"/>
        <v>---</v>
      </c>
      <c r="S788" s="136" t="str">
        <f t="shared" si="71"/>
        <v>---</v>
      </c>
      <c r="T788" s="65">
        <f t="shared" si="72"/>
        <v>0</v>
      </c>
      <c r="W788" s="186" t="s">
        <v>186</v>
      </c>
    </row>
    <row r="789" spans="2:24" ht="20.100000000000001" customHeight="1">
      <c r="B789" s="86" t="s">
        <v>90</v>
      </c>
      <c r="C789" s="81" t="s">
        <v>43</v>
      </c>
      <c r="D789" s="87" t="s">
        <v>35</v>
      </c>
      <c r="E789" s="104" t="b">
        <v>0</v>
      </c>
      <c r="F789" s="108">
        <v>1</v>
      </c>
      <c r="G789" s="88"/>
      <c r="H789" s="123" t="s">
        <v>175</v>
      </c>
      <c r="I789" s="62"/>
      <c r="J789" s="89"/>
      <c r="K789" s="19" t="str">
        <f t="shared" si="66"/>
        <v>--</v>
      </c>
      <c r="L789" s="143"/>
      <c r="M789" s="19" t="str">
        <f t="shared" si="67"/>
        <v>--</v>
      </c>
      <c r="N789" s="143"/>
      <c r="O789" s="106">
        <f t="shared" si="68"/>
        <v>0</v>
      </c>
      <c r="P789" s="143"/>
      <c r="Q789" s="70" t="b">
        <f t="shared" si="69"/>
        <v>1</v>
      </c>
      <c r="R789" s="136" t="str">
        <f t="shared" si="70"/>
        <v>---</v>
      </c>
      <c r="S789" s="136" t="str">
        <f t="shared" si="71"/>
        <v>---</v>
      </c>
      <c r="T789" s="65">
        <f t="shared" si="72"/>
        <v>0</v>
      </c>
      <c r="V789" t="s">
        <v>184</v>
      </c>
      <c r="W789" s="186"/>
      <c r="X789" s="142" t="s">
        <v>187</v>
      </c>
    </row>
    <row r="790" spans="2:24" ht="20.100000000000001" customHeight="1">
      <c r="B790" s="86" t="s">
        <v>99</v>
      </c>
      <c r="C790" s="81" t="s">
        <v>44</v>
      </c>
      <c r="D790" s="87"/>
      <c r="E790" s="104" t="b">
        <v>0</v>
      </c>
      <c r="F790" s="108">
        <v>1</v>
      </c>
      <c r="G790" s="88"/>
      <c r="H790" s="123" t="s">
        <v>180</v>
      </c>
      <c r="I790" s="62"/>
      <c r="J790" s="89"/>
      <c r="K790" s="19" t="str">
        <f t="shared" si="66"/>
        <v>--</v>
      </c>
      <c r="L790" s="143"/>
      <c r="M790" s="19" t="str">
        <f t="shared" si="67"/>
        <v>--</v>
      </c>
      <c r="N790" s="143"/>
      <c r="O790" s="106" t="str">
        <f t="shared" si="68"/>
        <v>--</v>
      </c>
      <c r="P790" s="143"/>
      <c r="Q790" s="70" t="b">
        <f t="shared" si="69"/>
        <v>1</v>
      </c>
      <c r="R790" s="136" t="str">
        <f t="shared" si="70"/>
        <v>---</v>
      </c>
      <c r="S790" s="136" t="str">
        <f t="shared" si="71"/>
        <v>---</v>
      </c>
      <c r="T790" s="65" t="str">
        <f t="shared" si="72"/>
        <v>--</v>
      </c>
      <c r="V790" s="77"/>
      <c r="W790" s="124"/>
      <c r="X790">
        <f>W787*W790</f>
        <v>0</v>
      </c>
    </row>
    <row r="791" spans="2:24" ht="20.100000000000001" customHeight="1">
      <c r="B791" s="86" t="s">
        <v>100</v>
      </c>
      <c r="C791" s="81" t="s">
        <v>37</v>
      </c>
      <c r="D791" s="87"/>
      <c r="E791" s="104" t="b">
        <v>0</v>
      </c>
      <c r="F791" s="108">
        <v>1</v>
      </c>
      <c r="G791" s="88"/>
      <c r="H791" s="123" t="s">
        <v>180</v>
      </c>
      <c r="I791" s="62"/>
      <c r="J791" s="89"/>
      <c r="K791" s="19" t="str">
        <f t="shared" si="66"/>
        <v>--</v>
      </c>
      <c r="L791" s="143"/>
      <c r="M791" s="19" t="str">
        <f t="shared" si="67"/>
        <v>--</v>
      </c>
      <c r="N791" s="143"/>
      <c r="O791" s="106" t="str">
        <f t="shared" si="68"/>
        <v>--</v>
      </c>
      <c r="P791" s="143"/>
      <c r="Q791" s="70" t="b">
        <f t="shared" si="69"/>
        <v>1</v>
      </c>
      <c r="R791" s="136" t="str">
        <f t="shared" si="70"/>
        <v>---</v>
      </c>
      <c r="S791" s="136" t="str">
        <f t="shared" si="71"/>
        <v>---</v>
      </c>
      <c r="T791" s="65" t="str">
        <f t="shared" si="72"/>
        <v>--</v>
      </c>
      <c r="V791" s="77"/>
      <c r="W791" s="124"/>
      <c r="X791">
        <f>W787*W791</f>
        <v>0</v>
      </c>
    </row>
    <row r="792" spans="2:24" ht="20.100000000000001" customHeight="1">
      <c r="B792" s="86" t="s">
        <v>101</v>
      </c>
      <c r="C792" s="81" t="s">
        <v>36</v>
      </c>
      <c r="D792" s="87" t="s">
        <v>53</v>
      </c>
      <c r="E792" s="104" t="b">
        <v>0</v>
      </c>
      <c r="F792" s="108">
        <v>0.73</v>
      </c>
      <c r="G792" s="88"/>
      <c r="H792" s="123" t="s">
        <v>180</v>
      </c>
      <c r="I792" s="62"/>
      <c r="J792" s="89"/>
      <c r="K792" s="19" t="str">
        <f t="shared" si="66"/>
        <v>--</v>
      </c>
      <c r="L792" s="143"/>
      <c r="M792" s="19" t="str">
        <f t="shared" si="67"/>
        <v>--</v>
      </c>
      <c r="N792" s="143"/>
      <c r="O792" s="106" t="str">
        <f t="shared" si="68"/>
        <v>--</v>
      </c>
      <c r="P792" s="143"/>
      <c r="Q792" s="70" t="b">
        <f t="shared" si="69"/>
        <v>1</v>
      </c>
      <c r="R792" s="136" t="str">
        <f t="shared" si="70"/>
        <v>---</v>
      </c>
      <c r="S792" s="136" t="str">
        <f t="shared" si="71"/>
        <v>---</v>
      </c>
      <c r="T792" s="65" t="str">
        <f t="shared" si="72"/>
        <v>--</v>
      </c>
      <c r="V792" s="77"/>
      <c r="W792" s="124"/>
      <c r="X792">
        <f>W787*W792</f>
        <v>0</v>
      </c>
    </row>
    <row r="793" spans="2:24" ht="20.100000000000001" customHeight="1">
      <c r="B793" s="86" t="s">
        <v>41</v>
      </c>
      <c r="C793" s="81" t="s">
        <v>45</v>
      </c>
      <c r="D793" s="87"/>
      <c r="E793" s="104" t="b">
        <v>0</v>
      </c>
      <c r="F793" s="108">
        <v>0.7</v>
      </c>
      <c r="G793" s="88"/>
      <c r="H793" s="123" t="s">
        <v>170</v>
      </c>
      <c r="I793" s="62"/>
      <c r="J793" s="89"/>
      <c r="K793" s="19" t="str">
        <f t="shared" si="66"/>
        <v>--</v>
      </c>
      <c r="L793" s="143"/>
      <c r="M793" s="19" t="str">
        <f t="shared" si="67"/>
        <v>--</v>
      </c>
      <c r="N793" s="143"/>
      <c r="O793" s="106">
        <f t="shared" si="68"/>
        <v>0</v>
      </c>
      <c r="P793" s="143"/>
      <c r="Q793" s="70" t="b">
        <f t="shared" si="69"/>
        <v>1</v>
      </c>
      <c r="R793" s="136" t="str">
        <f t="shared" si="70"/>
        <v>---</v>
      </c>
      <c r="S793" s="136" t="str">
        <f t="shared" si="71"/>
        <v>---</v>
      </c>
      <c r="T793" s="65">
        <f t="shared" si="72"/>
        <v>0</v>
      </c>
      <c r="V793" s="77"/>
      <c r="W793" s="77"/>
      <c r="X793">
        <f>W787*W793</f>
        <v>0</v>
      </c>
    </row>
    <row r="794" spans="2:24" ht="20.100000000000001" customHeight="1">
      <c r="B794" s="86" t="s">
        <v>123</v>
      </c>
      <c r="C794" s="81" t="s">
        <v>46</v>
      </c>
      <c r="D794" s="87" t="s">
        <v>38</v>
      </c>
      <c r="E794" s="104" t="b">
        <v>0</v>
      </c>
      <c r="F794" s="108">
        <v>0.04</v>
      </c>
      <c r="G794" s="88"/>
      <c r="H794" s="123" t="s">
        <v>180</v>
      </c>
      <c r="I794" s="62"/>
      <c r="J794" s="89"/>
      <c r="K794" s="19" t="str">
        <f t="shared" si="66"/>
        <v>--</v>
      </c>
      <c r="L794" s="143"/>
      <c r="M794" s="19" t="str">
        <f t="shared" si="67"/>
        <v>--</v>
      </c>
      <c r="N794" s="143"/>
      <c r="O794" s="106" t="str">
        <f t="shared" si="68"/>
        <v>--</v>
      </c>
      <c r="P794" s="143"/>
      <c r="Q794" s="70" t="b">
        <f t="shared" si="69"/>
        <v>1</v>
      </c>
      <c r="R794" s="136" t="str">
        <f t="shared" si="70"/>
        <v>---</v>
      </c>
      <c r="S794" s="136" t="str">
        <f t="shared" si="71"/>
        <v>---</v>
      </c>
      <c r="T794" s="65" t="str">
        <f t="shared" si="72"/>
        <v>--</v>
      </c>
      <c r="V794" s="77"/>
      <c r="W794" s="77"/>
      <c r="X794">
        <f>W787*W794</f>
        <v>0</v>
      </c>
    </row>
    <row r="795" spans="2:24" ht="20.100000000000001" customHeight="1">
      <c r="B795" s="86" t="s">
        <v>124</v>
      </c>
      <c r="C795" s="81" t="s">
        <v>66</v>
      </c>
      <c r="D795" s="87"/>
      <c r="E795" s="104" t="b">
        <v>0</v>
      </c>
      <c r="F795" s="108"/>
      <c r="G795" s="88">
        <v>8830</v>
      </c>
      <c r="H795" s="123" t="s">
        <v>180</v>
      </c>
      <c r="I795" s="62"/>
      <c r="J795" s="89"/>
      <c r="K795" s="19" t="str">
        <f t="shared" si="66"/>
        <v>--</v>
      </c>
      <c r="L795" s="143"/>
      <c r="M795" s="19" t="str">
        <f t="shared" si="67"/>
        <v>--</v>
      </c>
      <c r="N795" s="143"/>
      <c r="O795" s="106" t="str">
        <f t="shared" si="68"/>
        <v>--</v>
      </c>
      <c r="P795" s="143"/>
      <c r="Q795" s="70" t="b">
        <f t="shared" si="69"/>
        <v>1</v>
      </c>
      <c r="R795" s="136" t="str">
        <f t="shared" si="70"/>
        <v>---</v>
      </c>
      <c r="S795" s="136" t="str">
        <f t="shared" si="71"/>
        <v>---</v>
      </c>
      <c r="T795" s="65" t="str">
        <f t="shared" si="72"/>
        <v>--</v>
      </c>
      <c r="V795" s="77"/>
      <c r="W795" s="77"/>
      <c r="X795">
        <f>W787*W795</f>
        <v>0</v>
      </c>
    </row>
    <row r="796" spans="2:24" ht="20.100000000000001" customHeight="1">
      <c r="B796" s="86" t="s">
        <v>94</v>
      </c>
      <c r="C796" s="81" t="s">
        <v>47</v>
      </c>
      <c r="D796" s="87"/>
      <c r="E796" s="104" t="b">
        <v>0</v>
      </c>
      <c r="F796" s="108">
        <v>0.12</v>
      </c>
      <c r="G796" s="88"/>
      <c r="H796" s="123" t="s">
        <v>175</v>
      </c>
      <c r="I796" s="62"/>
      <c r="J796" s="89"/>
      <c r="K796" s="19" t="str">
        <f t="shared" si="66"/>
        <v>--</v>
      </c>
      <c r="L796" s="143"/>
      <c r="M796" s="19" t="str">
        <f t="shared" si="67"/>
        <v>--</v>
      </c>
      <c r="N796" s="143"/>
      <c r="O796" s="106">
        <f t="shared" si="68"/>
        <v>0</v>
      </c>
      <c r="P796" s="143"/>
      <c r="Q796" s="70" t="b">
        <f t="shared" si="69"/>
        <v>1</v>
      </c>
      <c r="R796" s="136" t="str">
        <f t="shared" si="70"/>
        <v>---</v>
      </c>
      <c r="S796" s="136" t="str">
        <f t="shared" si="71"/>
        <v>---</v>
      </c>
      <c r="T796" s="65">
        <f t="shared" si="72"/>
        <v>0</v>
      </c>
      <c r="V796" s="77"/>
      <c r="W796" s="77"/>
      <c r="X796">
        <f>W787*W796</f>
        <v>0</v>
      </c>
    </row>
    <row r="797" spans="2:24" ht="20.100000000000001" customHeight="1">
      <c r="B797" s="86" t="s">
        <v>98</v>
      </c>
      <c r="C797" s="81" t="s">
        <v>65</v>
      </c>
      <c r="D797" s="87" t="s">
        <v>51</v>
      </c>
      <c r="E797" s="104" t="b">
        <v>0</v>
      </c>
      <c r="F797" s="108"/>
      <c r="G797" s="88">
        <v>9160</v>
      </c>
      <c r="H797" s="123" t="s">
        <v>180</v>
      </c>
      <c r="I797" s="62"/>
      <c r="J797" s="89"/>
      <c r="K797" s="19" t="str">
        <f t="shared" si="66"/>
        <v>--</v>
      </c>
      <c r="L797" s="143"/>
      <c r="M797" s="19" t="str">
        <f t="shared" si="67"/>
        <v>--</v>
      </c>
      <c r="N797" s="143"/>
      <c r="O797" s="106" t="str">
        <f t="shared" si="68"/>
        <v>--</v>
      </c>
      <c r="P797" s="143"/>
      <c r="Q797" s="70" t="b">
        <f t="shared" si="69"/>
        <v>1</v>
      </c>
      <c r="R797" s="136" t="str">
        <f t="shared" si="70"/>
        <v>---</v>
      </c>
      <c r="S797" s="136" t="str">
        <f t="shared" si="71"/>
        <v>---</v>
      </c>
      <c r="T797" s="65" t="str">
        <f t="shared" si="72"/>
        <v>--</v>
      </c>
      <c r="V797" s="77"/>
      <c r="W797" s="77"/>
      <c r="X797">
        <f>W787*W797</f>
        <v>0</v>
      </c>
    </row>
    <row r="798" spans="2:24" ht="20.100000000000001" customHeight="1">
      <c r="B798" s="86" t="s">
        <v>109</v>
      </c>
      <c r="C798" s="81" t="s">
        <v>69</v>
      </c>
      <c r="D798" s="87" t="s">
        <v>72</v>
      </c>
      <c r="E798" s="104" t="b">
        <v>0</v>
      </c>
      <c r="F798" s="108"/>
      <c r="G798" s="88">
        <v>1430</v>
      </c>
      <c r="H798" s="123" t="s">
        <v>180</v>
      </c>
      <c r="I798" s="62"/>
      <c r="J798" s="89"/>
      <c r="K798" s="19" t="str">
        <f t="shared" si="66"/>
        <v>--</v>
      </c>
      <c r="L798" s="143"/>
      <c r="M798" s="19" t="str">
        <f t="shared" si="67"/>
        <v>--</v>
      </c>
      <c r="N798" s="143"/>
      <c r="O798" s="106" t="str">
        <f t="shared" si="68"/>
        <v>--</v>
      </c>
      <c r="P798" s="143"/>
      <c r="Q798" s="70" t="b">
        <f t="shared" si="69"/>
        <v>1</v>
      </c>
      <c r="R798" s="136" t="str">
        <f t="shared" si="70"/>
        <v>---</v>
      </c>
      <c r="S798" s="136" t="str">
        <f t="shared" si="71"/>
        <v>---</v>
      </c>
      <c r="T798" s="65" t="str">
        <f t="shared" si="72"/>
        <v>--</v>
      </c>
      <c r="V798" s="77"/>
      <c r="W798" s="77"/>
      <c r="X798">
        <f>W787*W798</f>
        <v>0</v>
      </c>
    </row>
    <row r="799" spans="2:24" ht="20.100000000000001" customHeight="1" thickBot="1">
      <c r="B799" s="86" t="s">
        <v>95</v>
      </c>
      <c r="C799" s="81" t="s">
        <v>68</v>
      </c>
      <c r="D799" s="87"/>
      <c r="E799" s="104" t="b">
        <v>0</v>
      </c>
      <c r="F799" s="108"/>
      <c r="G799" s="88">
        <v>1640</v>
      </c>
      <c r="H799" s="123" t="s">
        <v>175</v>
      </c>
      <c r="I799" s="62"/>
      <c r="J799" s="89"/>
      <c r="K799" s="19" t="str">
        <f t="shared" si="66"/>
        <v>--</v>
      </c>
      <c r="L799" s="143"/>
      <c r="M799" s="19" t="str">
        <f t="shared" si="67"/>
        <v>--</v>
      </c>
      <c r="N799" s="143"/>
      <c r="O799" s="106">
        <f t="shared" si="68"/>
        <v>0</v>
      </c>
      <c r="P799" s="143"/>
      <c r="Q799" s="70" t="b">
        <f t="shared" si="69"/>
        <v>1</v>
      </c>
      <c r="R799" s="136" t="str">
        <f t="shared" si="70"/>
        <v>---</v>
      </c>
      <c r="S799" s="136" t="str">
        <f t="shared" si="71"/>
        <v>---</v>
      </c>
      <c r="T799" s="65">
        <f t="shared" si="72"/>
        <v>0</v>
      </c>
      <c r="V799" t="s">
        <v>188</v>
      </c>
      <c r="W799" s="125">
        <f>SUM(W790:W798)</f>
        <v>0</v>
      </c>
      <c r="X799" s="126">
        <f>SUM(X790:X798)</f>
        <v>0</v>
      </c>
    </row>
    <row r="800" spans="2:24" ht="20.100000000000001" customHeight="1" thickTop="1">
      <c r="B800" s="86" t="s">
        <v>97</v>
      </c>
      <c r="C800" s="81" t="s">
        <v>67</v>
      </c>
      <c r="D800" s="87" t="s">
        <v>105</v>
      </c>
      <c r="E800" s="104" t="b">
        <v>0</v>
      </c>
      <c r="F800" s="108"/>
      <c r="G800" s="88">
        <v>502</v>
      </c>
      <c r="H800" s="123" t="s">
        <v>180</v>
      </c>
      <c r="I800" s="62"/>
      <c r="J800" s="89"/>
      <c r="K800" s="19" t="str">
        <f t="shared" si="66"/>
        <v>--</v>
      </c>
      <c r="L800" s="143"/>
      <c r="M800" s="19" t="str">
        <f t="shared" si="67"/>
        <v>--</v>
      </c>
      <c r="N800" s="143"/>
      <c r="O800" s="106" t="str">
        <f t="shared" si="68"/>
        <v>--</v>
      </c>
      <c r="P800" s="143"/>
      <c r="Q800" s="70" t="b">
        <f t="shared" si="69"/>
        <v>1</v>
      </c>
      <c r="R800" s="136" t="str">
        <f t="shared" si="70"/>
        <v>---</v>
      </c>
      <c r="S800" s="136" t="str">
        <f t="shared" si="71"/>
        <v>---</v>
      </c>
      <c r="T800" s="65" t="str">
        <f t="shared" si="72"/>
        <v>--</v>
      </c>
    </row>
    <row r="801" spans="2:20" ht="20.100000000000001" customHeight="1">
      <c r="B801" s="86" t="s">
        <v>60</v>
      </c>
      <c r="C801" s="81" t="s">
        <v>70</v>
      </c>
      <c r="D801" s="87"/>
      <c r="E801" s="104" t="b">
        <v>0</v>
      </c>
      <c r="F801" s="108"/>
      <c r="G801" s="88">
        <v>31</v>
      </c>
      <c r="H801" s="123" t="s">
        <v>174</v>
      </c>
      <c r="I801" s="62"/>
      <c r="J801" s="89"/>
      <c r="K801" s="19" t="str">
        <f t="shared" si="66"/>
        <v>--</v>
      </c>
      <c r="L801" s="143"/>
      <c r="M801" s="19" t="str">
        <f t="shared" si="67"/>
        <v>--</v>
      </c>
      <c r="N801" s="143"/>
      <c r="O801" s="106">
        <f t="shared" si="68"/>
        <v>0</v>
      </c>
      <c r="P801" s="143"/>
      <c r="Q801" s="70" t="b">
        <f t="shared" si="69"/>
        <v>1</v>
      </c>
      <c r="R801" s="136" t="str">
        <f t="shared" si="70"/>
        <v>---</v>
      </c>
      <c r="S801" s="136" t="str">
        <f t="shared" si="71"/>
        <v>---</v>
      </c>
      <c r="T801" s="65">
        <f t="shared" si="72"/>
        <v>0</v>
      </c>
    </row>
    <row r="802" spans="2:20" ht="20.100000000000001" customHeight="1">
      <c r="B802" s="86" t="s">
        <v>96</v>
      </c>
      <c r="C802" s="81" t="s">
        <v>102</v>
      </c>
      <c r="D802" s="87"/>
      <c r="E802" s="104" t="b">
        <v>0</v>
      </c>
      <c r="F802" s="108"/>
      <c r="G802" s="88">
        <v>6</v>
      </c>
      <c r="H802" s="123" t="s">
        <v>180</v>
      </c>
      <c r="I802" s="62"/>
      <c r="J802" s="89"/>
      <c r="K802" s="19" t="str">
        <f t="shared" si="66"/>
        <v>--</v>
      </c>
      <c r="L802" s="143"/>
      <c r="M802" s="19" t="str">
        <f t="shared" si="67"/>
        <v>--</v>
      </c>
      <c r="N802" s="143"/>
      <c r="O802" s="106" t="str">
        <f t="shared" si="68"/>
        <v>--</v>
      </c>
      <c r="P802" s="143"/>
      <c r="Q802" s="70" t="b">
        <f t="shared" si="69"/>
        <v>1</v>
      </c>
      <c r="R802" s="136" t="str">
        <f t="shared" si="70"/>
        <v>---</v>
      </c>
      <c r="S802" s="136" t="str">
        <f t="shared" si="71"/>
        <v>---</v>
      </c>
      <c r="T802" s="65" t="str">
        <f t="shared" si="72"/>
        <v>--</v>
      </c>
    </row>
    <row r="803" spans="2:20" ht="20.100000000000001" customHeight="1">
      <c r="B803" s="86" t="s">
        <v>59</v>
      </c>
      <c r="C803" s="81" t="s">
        <v>64</v>
      </c>
      <c r="D803" s="87"/>
      <c r="E803" s="104" t="b">
        <v>0</v>
      </c>
      <c r="F803" s="108"/>
      <c r="G803" s="88">
        <v>3</v>
      </c>
      <c r="H803" s="123" t="s">
        <v>180</v>
      </c>
      <c r="I803" s="62"/>
      <c r="J803" s="89"/>
      <c r="K803" s="19" t="str">
        <f t="shared" si="66"/>
        <v>--</v>
      </c>
      <c r="L803" s="143"/>
      <c r="M803" s="19" t="str">
        <f t="shared" si="67"/>
        <v>--</v>
      </c>
      <c r="N803" s="143"/>
      <c r="O803" s="106" t="str">
        <f t="shared" si="68"/>
        <v>--</v>
      </c>
      <c r="P803" s="143"/>
      <c r="Q803" s="70" t="b">
        <f t="shared" si="69"/>
        <v>1</v>
      </c>
      <c r="R803" s="136" t="str">
        <f t="shared" si="70"/>
        <v>---</v>
      </c>
      <c r="S803" s="136" t="str">
        <f t="shared" si="71"/>
        <v>---</v>
      </c>
      <c r="T803" s="65" t="str">
        <f t="shared" si="72"/>
        <v>--</v>
      </c>
    </row>
    <row r="804" spans="2:20" ht="20.100000000000001" customHeight="1">
      <c r="B804" s="86" t="s">
        <v>58</v>
      </c>
      <c r="C804" s="81" t="s">
        <v>71</v>
      </c>
      <c r="D804" s="87"/>
      <c r="E804" s="104" t="b">
        <v>0</v>
      </c>
      <c r="F804" s="108"/>
      <c r="G804" s="88">
        <v>5</v>
      </c>
      <c r="H804" s="123" t="s">
        <v>175</v>
      </c>
      <c r="I804" s="62"/>
      <c r="J804" s="89"/>
      <c r="K804" s="19" t="str">
        <f t="shared" si="66"/>
        <v>--</v>
      </c>
      <c r="L804" s="143"/>
      <c r="M804" s="19" t="str">
        <f t="shared" si="67"/>
        <v>--</v>
      </c>
      <c r="N804" s="143"/>
      <c r="O804" s="106">
        <f t="shared" si="68"/>
        <v>0</v>
      </c>
      <c r="P804" s="143"/>
      <c r="Q804" s="70" t="b">
        <f t="shared" si="69"/>
        <v>1</v>
      </c>
      <c r="R804" s="136" t="str">
        <f t="shared" si="70"/>
        <v>---</v>
      </c>
      <c r="S804" s="136" t="str">
        <f t="shared" si="71"/>
        <v>---</v>
      </c>
      <c r="T804" s="65">
        <f t="shared" si="72"/>
        <v>0</v>
      </c>
    </row>
    <row r="805" spans="2:20" ht="20.100000000000001" customHeight="1">
      <c r="B805" s="86" t="s">
        <v>91</v>
      </c>
      <c r="C805" s="81" t="s">
        <v>63</v>
      </c>
      <c r="D805" s="87"/>
      <c r="E805" s="104" t="b">
        <v>0</v>
      </c>
      <c r="F805" s="108"/>
      <c r="G805" s="88">
        <v>5</v>
      </c>
      <c r="H805" s="123" t="s">
        <v>174</v>
      </c>
      <c r="I805" s="62"/>
      <c r="J805" s="89"/>
      <c r="K805" s="19" t="str">
        <f t="shared" si="66"/>
        <v>--</v>
      </c>
      <c r="L805" s="143"/>
      <c r="M805" s="19" t="str">
        <f t="shared" si="67"/>
        <v>--</v>
      </c>
      <c r="N805" s="143"/>
      <c r="O805" s="106">
        <f t="shared" si="68"/>
        <v>0</v>
      </c>
      <c r="P805" s="143"/>
      <c r="Q805" s="70" t="b">
        <f t="shared" si="69"/>
        <v>1</v>
      </c>
      <c r="R805" s="136" t="str">
        <f t="shared" si="70"/>
        <v>---</v>
      </c>
      <c r="S805" s="136" t="str">
        <f t="shared" si="71"/>
        <v>---</v>
      </c>
      <c r="T805" s="65">
        <f t="shared" si="72"/>
        <v>0</v>
      </c>
    </row>
    <row r="806" spans="2:20" ht="20.100000000000001" customHeight="1">
      <c r="B806" s="86" t="s">
        <v>140</v>
      </c>
      <c r="C806" s="81" t="s">
        <v>62</v>
      </c>
      <c r="D806" s="87"/>
      <c r="E806" s="104" t="b">
        <v>0</v>
      </c>
      <c r="F806" s="108"/>
      <c r="G806" s="88">
        <v>5</v>
      </c>
      <c r="H806" s="123" t="s">
        <v>174</v>
      </c>
      <c r="I806" s="62"/>
      <c r="J806" s="89"/>
      <c r="K806" s="19" t="str">
        <f t="shared" si="66"/>
        <v>--</v>
      </c>
      <c r="L806" s="143"/>
      <c r="M806" s="19" t="str">
        <f t="shared" si="67"/>
        <v>--</v>
      </c>
      <c r="N806" s="143"/>
      <c r="O806" s="106">
        <f t="shared" si="68"/>
        <v>0</v>
      </c>
      <c r="P806" s="143"/>
      <c r="Q806" s="70" t="b">
        <f t="shared" si="69"/>
        <v>1</v>
      </c>
      <c r="R806" s="136" t="str">
        <f t="shared" si="70"/>
        <v>---</v>
      </c>
      <c r="S806" s="136" t="str">
        <f t="shared" si="71"/>
        <v>---</v>
      </c>
      <c r="T806" s="65">
        <f t="shared" si="72"/>
        <v>0</v>
      </c>
    </row>
    <row r="807" spans="2:20" ht="20.100000000000001" customHeight="1">
      <c r="B807" s="86" t="s">
        <v>106</v>
      </c>
      <c r="C807" s="81" t="s">
        <v>61</v>
      </c>
      <c r="D807" s="87"/>
      <c r="E807" s="104" t="b">
        <v>0</v>
      </c>
      <c r="F807" s="108"/>
      <c r="G807" s="88">
        <v>0</v>
      </c>
      <c r="H807" s="123" t="s">
        <v>180</v>
      </c>
      <c r="I807" s="62">
        <v>0.3</v>
      </c>
      <c r="J807" s="89"/>
      <c r="K807" s="19" t="str">
        <f t="shared" si="66"/>
        <v>--</v>
      </c>
      <c r="L807" s="143"/>
      <c r="M807" s="19" t="str">
        <f t="shared" si="67"/>
        <v>--</v>
      </c>
      <c r="N807" s="143"/>
      <c r="O807" s="106">
        <f t="shared" si="68"/>
        <v>0</v>
      </c>
      <c r="P807" s="143"/>
      <c r="Q807" s="70" t="b">
        <f t="shared" si="69"/>
        <v>1</v>
      </c>
      <c r="R807" s="136" t="str">
        <f t="shared" si="70"/>
        <v>---</v>
      </c>
      <c r="S807" s="136" t="str">
        <f t="shared" si="71"/>
        <v>---</v>
      </c>
      <c r="T807" s="65">
        <f t="shared" si="72"/>
        <v>0</v>
      </c>
    </row>
    <row r="808" spans="2:20" ht="20.100000000000001" customHeight="1">
      <c r="B808" s="86" t="s">
        <v>107</v>
      </c>
      <c r="C808" s="81" t="s">
        <v>108</v>
      </c>
      <c r="D808" s="87"/>
      <c r="E808" s="104" t="b">
        <v>0</v>
      </c>
      <c r="F808" s="108"/>
      <c r="G808" s="88"/>
      <c r="H808" s="123" t="s">
        <v>180</v>
      </c>
      <c r="I808" s="62">
        <v>1.4E-2</v>
      </c>
      <c r="J808" s="89"/>
      <c r="K808" s="19" t="str">
        <f t="shared" si="66"/>
        <v>--</v>
      </c>
      <c r="L808" s="143"/>
      <c r="M808" s="19" t="str">
        <f t="shared" si="67"/>
        <v>--</v>
      </c>
      <c r="N808" s="143"/>
      <c r="O808" s="106">
        <f t="shared" si="68"/>
        <v>0</v>
      </c>
      <c r="P808" s="143"/>
      <c r="Q808" s="70" t="b">
        <f t="shared" si="69"/>
        <v>1</v>
      </c>
      <c r="R808" s="136" t="str">
        <f t="shared" si="70"/>
        <v>---</v>
      </c>
      <c r="S808" s="136" t="str">
        <f t="shared" si="71"/>
        <v>---</v>
      </c>
      <c r="T808" s="65">
        <f t="shared" si="72"/>
        <v>0</v>
      </c>
    </row>
    <row r="809" spans="2:20" ht="20.100000000000001" customHeight="1">
      <c r="B809" s="86" t="s">
        <v>119</v>
      </c>
      <c r="C809" s="81"/>
      <c r="D809" s="87" t="s">
        <v>120</v>
      </c>
      <c r="E809" s="104" t="b">
        <v>0</v>
      </c>
      <c r="F809" s="108"/>
      <c r="G809" s="88"/>
      <c r="H809" s="123" t="s">
        <v>180</v>
      </c>
      <c r="I809" s="62">
        <v>19</v>
      </c>
      <c r="J809" s="89"/>
      <c r="K809" s="19" t="str">
        <f t="shared" si="66"/>
        <v>--</v>
      </c>
      <c r="L809" s="143"/>
      <c r="M809" s="19" t="str">
        <f t="shared" si="67"/>
        <v>--</v>
      </c>
      <c r="N809" s="143"/>
      <c r="O809" s="106">
        <f t="shared" si="68"/>
        <v>0</v>
      </c>
      <c r="P809" s="143"/>
      <c r="Q809" s="70" t="b">
        <f t="shared" si="69"/>
        <v>1</v>
      </c>
      <c r="R809" s="136" t="str">
        <f t="shared" si="70"/>
        <v>---</v>
      </c>
      <c r="S809" s="136" t="str">
        <f t="shared" si="71"/>
        <v>---</v>
      </c>
      <c r="T809" s="65">
        <f t="shared" si="72"/>
        <v>0</v>
      </c>
    </row>
    <row r="810" spans="2:20" ht="20.100000000000001" customHeight="1">
      <c r="B810" s="86" t="s">
        <v>117</v>
      </c>
      <c r="C810" s="81"/>
      <c r="D810" s="87" t="s">
        <v>118</v>
      </c>
      <c r="E810" s="104" t="b">
        <v>0</v>
      </c>
      <c r="F810" s="108"/>
      <c r="G810" s="88"/>
      <c r="H810" s="123" t="s">
        <v>175</v>
      </c>
      <c r="I810" s="62"/>
      <c r="J810" s="89"/>
      <c r="K810" s="19" t="str">
        <f t="shared" si="66"/>
        <v>--</v>
      </c>
      <c r="L810" s="143"/>
      <c r="M810" s="19" t="str">
        <f t="shared" si="67"/>
        <v>--</v>
      </c>
      <c r="N810" s="143"/>
      <c r="O810" s="106">
        <f t="shared" si="68"/>
        <v>0</v>
      </c>
      <c r="P810" s="143"/>
      <c r="Q810" s="70" t="b">
        <f t="shared" si="69"/>
        <v>1</v>
      </c>
      <c r="R810" s="136" t="str">
        <f t="shared" si="70"/>
        <v>---</v>
      </c>
      <c r="S810" s="136" t="str">
        <f t="shared" si="71"/>
        <v>---</v>
      </c>
      <c r="T810" s="65">
        <f t="shared" si="72"/>
        <v>0</v>
      </c>
    </row>
    <row r="811" spans="2:20" ht="20.100000000000001" customHeight="1">
      <c r="B811" s="86" t="s">
        <v>103</v>
      </c>
      <c r="C811" s="81" t="s">
        <v>104</v>
      </c>
      <c r="D811" s="87"/>
      <c r="E811" s="104" t="b">
        <v>0</v>
      </c>
      <c r="F811" s="108"/>
      <c r="G811" s="88"/>
      <c r="H811" s="123" t="s">
        <v>180</v>
      </c>
      <c r="I811" s="62"/>
      <c r="J811" s="89"/>
      <c r="K811" s="19" t="str">
        <f t="shared" si="66"/>
        <v>--</v>
      </c>
      <c r="L811" s="143"/>
      <c r="M811" s="19" t="str">
        <f t="shared" si="67"/>
        <v>--</v>
      </c>
      <c r="N811" s="143"/>
      <c r="O811" s="106" t="str">
        <f t="shared" si="68"/>
        <v>--</v>
      </c>
      <c r="P811" s="143"/>
      <c r="Q811" s="70" t="b">
        <f t="shared" si="69"/>
        <v>1</v>
      </c>
      <c r="R811" s="136" t="str">
        <f t="shared" si="70"/>
        <v>---</v>
      </c>
      <c r="S811" s="136" t="str">
        <f t="shared" si="71"/>
        <v>---</v>
      </c>
      <c r="T811" s="65" t="str">
        <f t="shared" si="72"/>
        <v>--</v>
      </c>
    </row>
    <row r="812" spans="2:20" ht="20.100000000000001" customHeight="1">
      <c r="B812" s="85" t="s">
        <v>125</v>
      </c>
      <c r="C812" s="81"/>
      <c r="D812" s="83"/>
      <c r="E812" s="104" t="b">
        <v>0</v>
      </c>
      <c r="F812" s="109">
        <v>5.0000000000000001E-3</v>
      </c>
      <c r="G812" s="89">
        <v>3333</v>
      </c>
      <c r="H812" s="123" t="s">
        <v>180</v>
      </c>
      <c r="I812" s="62">
        <v>0.01</v>
      </c>
      <c r="J812" s="89"/>
      <c r="K812" s="19" t="str">
        <f t="shared" si="66"/>
        <v>--</v>
      </c>
      <c r="L812" s="143" t="str">
        <f>IF(K812&gt;0,IFERROR(MATCH(K812,R_11values,-1),""),"")</f>
        <v/>
      </c>
      <c r="M812" s="19" t="str">
        <f t="shared" si="67"/>
        <v>--</v>
      </c>
      <c r="N812" s="143" t="str">
        <f xml:space="preserve"> IF(M812&gt;0, IFERROR(MATCH(M812,CO2values,-1),""),"")</f>
        <v/>
      </c>
      <c r="O812" s="106">
        <f t="shared" si="68"/>
        <v>0</v>
      </c>
      <c r="P812" s="143" t="str">
        <f xml:space="preserve"> IF(O812&gt;0, IFERROR(MATCH(O812,NVvalues,-1),""),"")</f>
        <v/>
      </c>
      <c r="Q812" s="70" t="b">
        <f t="shared" si="69"/>
        <v>1</v>
      </c>
      <c r="R812" s="136" t="str">
        <f t="shared" si="70"/>
        <v>---</v>
      </c>
      <c r="S812" s="136" t="str">
        <f t="shared" si="71"/>
        <v>---</v>
      </c>
      <c r="T812" s="65">
        <f t="shared" si="72"/>
        <v>0</v>
      </c>
    </row>
    <row r="813" spans="2:20" ht="20.100000000000001" customHeight="1" thickBot="1">
      <c r="B813" s="86" t="s">
        <v>126</v>
      </c>
      <c r="C813" s="81"/>
      <c r="D813" s="83"/>
      <c r="E813" s="104" t="b">
        <v>0</v>
      </c>
      <c r="F813" s="107">
        <v>4.1000000000000002E-2</v>
      </c>
      <c r="G813" s="90">
        <v>3096</v>
      </c>
      <c r="H813" s="123" t="s">
        <v>180</v>
      </c>
      <c r="I813" s="62">
        <v>1.0000000000000001E-5</v>
      </c>
      <c r="J813" s="89"/>
      <c r="K813" s="19" t="str">
        <f t="shared" si="66"/>
        <v>--</v>
      </c>
      <c r="L813" s="143" t="str">
        <f>IF(K813&gt;0,IFERROR(MATCH(K813,R_11values,-1),""),"")</f>
        <v/>
      </c>
      <c r="M813" s="19" t="str">
        <f t="shared" si="67"/>
        <v>--</v>
      </c>
      <c r="N813" s="143" t="str">
        <f xml:space="preserve"> IF(M813&gt;0, IFERROR(MATCH(M813,CO2values,-1),""),"")</f>
        <v/>
      </c>
      <c r="O813" s="106">
        <f t="shared" si="68"/>
        <v>0</v>
      </c>
      <c r="P813" s="143" t="str">
        <f xml:space="preserve"> IF(O813&gt;0, IFERROR(MATCH(O813,NVvalues,-1),""),"")</f>
        <v/>
      </c>
      <c r="Q813" s="70" t="b">
        <f t="shared" si="69"/>
        <v>1</v>
      </c>
      <c r="R813" s="136" t="str">
        <f t="shared" si="70"/>
        <v>---</v>
      </c>
      <c r="S813" s="136" t="str">
        <f t="shared" si="71"/>
        <v>---</v>
      </c>
      <c r="T813" s="65">
        <f t="shared" si="72"/>
        <v>0</v>
      </c>
    </row>
    <row r="814" spans="2:20" ht="13.5" thickBot="1">
      <c r="B814" s="73" t="s">
        <v>195</v>
      </c>
      <c r="C814" s="37"/>
      <c r="D814" s="55"/>
      <c r="E814" s="55"/>
      <c r="F814" s="71"/>
      <c r="G814" s="189" t="s">
        <v>16</v>
      </c>
      <c r="H814" s="189"/>
      <c r="I814" s="189"/>
      <c r="J814" s="190"/>
      <c r="K814" s="10"/>
      <c r="L814" s="10"/>
      <c r="M814" s="10"/>
      <c r="N814" s="10"/>
      <c r="O814" s="10"/>
      <c r="P814" s="143"/>
      <c r="Q814" s="91" t="s">
        <v>93</v>
      </c>
      <c r="R814" s="92">
        <f>IF($S817,SUM(R787:R813),"Invalid")</f>
        <v>0</v>
      </c>
      <c r="S814" s="92">
        <f>IF($S817,SUM(S787:S813),"Invalid")</f>
        <v>0</v>
      </c>
      <c r="T814" s="93">
        <f>IF($S817,SUM(T787:T813),"Invalid")</f>
        <v>0</v>
      </c>
    </row>
    <row r="815" spans="2:20" ht="13.5" thickTop="1">
      <c r="B815" s="38"/>
      <c r="C815" s="6"/>
      <c r="D815" s="137" t="s">
        <v>13</v>
      </c>
      <c r="E815" s="137"/>
      <c r="F815" s="137" t="s">
        <v>15</v>
      </c>
      <c r="G815" s="137">
        <v>1</v>
      </c>
      <c r="H815" s="137">
        <v>2</v>
      </c>
      <c r="I815" s="137">
        <v>3</v>
      </c>
      <c r="J815" s="72">
        <v>4</v>
      </c>
      <c r="K815" s="6"/>
      <c r="L815" s="6"/>
      <c r="M815" s="6"/>
      <c r="N815" s="6"/>
      <c r="O815" s="6"/>
      <c r="P815" s="44"/>
      <c r="Q815" s="191" t="s">
        <v>16</v>
      </c>
      <c r="R815" s="193" t="str">
        <f>IFERROR(IF(0=R814,"",MATCH(R814,R_11values,-1)),"Invalid")</f>
        <v/>
      </c>
      <c r="S815" s="193" t="str">
        <f>IFERROR(IF(0=S814,"",MATCH(S814,CO2values,-1)),"Invalid")</f>
        <v/>
      </c>
      <c r="T815" s="195" t="str">
        <f>IFERROR(IF(0=T814,"",MATCH(T814,NVvalues,-1)),"Invalid")</f>
        <v/>
      </c>
    </row>
    <row r="816" spans="2:20" ht="13.5" thickBot="1">
      <c r="B816" s="38"/>
      <c r="C816" s="6"/>
      <c r="D816" s="152" t="str">
        <f>C780</f>
        <v>Number/NameS10</v>
      </c>
      <c r="E816" s="152"/>
      <c r="F816" s="152" t="s">
        <v>112</v>
      </c>
      <c r="G816" s="136" t="str">
        <f>IF($S817,IF(R815=G815,N780,""),"Invalid")</f>
        <v/>
      </c>
      <c r="H816" s="136" t="str">
        <f>IF($S817,IF(R815=H815,N780,""),"Invalid")</f>
        <v/>
      </c>
      <c r="I816" s="136" t="str">
        <f>IF($S817,IF(R815=I815,N780,""),"Invalid")</f>
        <v/>
      </c>
      <c r="J816" s="65" t="str">
        <f>IF($S817,IF(R815=J815,N780,""),"Invalid")</f>
        <v/>
      </c>
      <c r="K816" s="44"/>
      <c r="L816" s="44"/>
      <c r="M816" s="44"/>
      <c r="N816" s="44"/>
      <c r="O816" s="44"/>
      <c r="P816" s="44"/>
      <c r="Q816" s="192"/>
      <c r="R816" s="194"/>
      <c r="S816" s="194"/>
      <c r="T816" s="196"/>
    </row>
    <row r="817" spans="1:20">
      <c r="B817" s="38"/>
      <c r="C817" s="6"/>
      <c r="D817" s="6"/>
      <c r="E817" s="6"/>
      <c r="F817" s="152" t="s">
        <v>113</v>
      </c>
      <c r="G817" s="136" t="str">
        <f>IF($S817,IF(S815=G815,N780,""),"Invalid")</f>
        <v/>
      </c>
      <c r="H817" s="136" t="str">
        <f>IF($S817,IF(S815=H815,N780,""),"Invalid")</f>
        <v/>
      </c>
      <c r="I817" s="136" t="str">
        <f>IF($S817,IF(S815=I815,N780,""),"Invalid")</f>
        <v/>
      </c>
      <c r="J817" s="65" t="str">
        <f>IF($S817,IF(S815=J815,N780,""),"Invalid")</f>
        <v/>
      </c>
      <c r="K817" s="44"/>
      <c r="L817" s="44"/>
      <c r="M817" s="44"/>
      <c r="N817" s="44"/>
      <c r="O817" s="44"/>
      <c r="P817" s="44"/>
      <c r="Q817" s="44"/>
      <c r="R817" s="66" t="s">
        <v>127</v>
      </c>
      <c r="S817" t="b">
        <f>AND(Q786:Q813)</f>
        <v>1</v>
      </c>
      <c r="T817" s="44"/>
    </row>
    <row r="818" spans="1:20">
      <c r="B818" s="38"/>
      <c r="C818" s="4"/>
      <c r="D818" s="4"/>
      <c r="E818" s="4"/>
      <c r="F818" s="140" t="s">
        <v>116</v>
      </c>
      <c r="G818" s="135" t="str">
        <f>IF($S817,IF(T815=G815,N780,""),"Invalid")</f>
        <v/>
      </c>
      <c r="H818" s="135" t="str">
        <f>IF($S817,IF(T815=H815,N780,""),"Invalid")</f>
        <v/>
      </c>
      <c r="I818" s="135" t="str">
        <f>IF($S817,IF(T815=I815,N780,""),"Invalid")</f>
        <v/>
      </c>
      <c r="J818" s="94" t="str">
        <f>IF($S817,IF(T815=J815,N780,""),"Invalid")</f>
        <v/>
      </c>
    </row>
    <row r="819" spans="1:20">
      <c r="B819" s="38"/>
      <c r="C819" s="4"/>
      <c r="D819" s="4"/>
      <c r="E819" s="4"/>
      <c r="F819" s="140" t="s">
        <v>93</v>
      </c>
      <c r="G819" s="20">
        <f>IF($S817,SUM(G816:G818),"Invalid")</f>
        <v>0</v>
      </c>
      <c r="H819" s="20">
        <f>IF($S817,SUM(H816:H818),"Invalid")</f>
        <v>0</v>
      </c>
      <c r="I819" s="20">
        <f>IF($S817,SUM(I816:I818),"Invalid")</f>
        <v>0</v>
      </c>
      <c r="J819" s="58">
        <f>IF($S817,SUM(J816:J818),"Invalid")</f>
        <v>0</v>
      </c>
    </row>
    <row r="820" spans="1:20">
      <c r="B820" s="38"/>
      <c r="C820" s="4"/>
      <c r="D820" s="4"/>
      <c r="E820" s="4"/>
      <c r="F820" s="140" t="s">
        <v>14</v>
      </c>
      <c r="G820" s="144" t="str">
        <f>IFERROR(IF(G819&gt;0,INDEX(LGletters,MATCH((G819),LGvalues,-1)),""),"Invalid")</f>
        <v/>
      </c>
      <c r="H820" s="144" t="str">
        <f>IFERROR(IF(H819&gt;0,INDEX(LGletters,MATCH((H819),LGvalues,-1)),""),"Invalid")</f>
        <v/>
      </c>
      <c r="I820" s="144" t="str">
        <f>IFERROR(IF(I819&gt;0,INDEX(LGletters,MATCH((I819),LGvalues,-1)),""),"Invalid")</f>
        <v/>
      </c>
      <c r="J820" s="56" t="str">
        <f>IFERROR(IF(J819&gt;0,INDEX(LGletters,MATCH((J819),LGvalues,-1)),""),"Invalid")</f>
        <v/>
      </c>
    </row>
    <row r="821" spans="1:20">
      <c r="B821" s="38"/>
      <c r="C821" s="4"/>
      <c r="D821" s="4"/>
      <c r="E821" s="4"/>
      <c r="F821" s="140" t="s">
        <v>23</v>
      </c>
      <c r="G821" s="135" t="str">
        <f>IFERROR(IF(G820="","",INDEX(Rindices, G815,FIND(UPPER(G820),"ABCDEF"))),"Invalid")</f>
        <v/>
      </c>
      <c r="H821" s="135" t="str">
        <f>IFERROR(IF(H820="","",INDEX(Rindices, H815,FIND(UPPER(H820),"ABCDEF"))),"Invalid")</f>
        <v/>
      </c>
      <c r="I821" s="135" t="str">
        <f>IFERROR(IF(I820="","",INDEX(Rindices, I815,FIND(UPPER(I820),"ABCDEF"))),"Invalid")</f>
        <v/>
      </c>
      <c r="J821" s="94" t="str">
        <f>IFERROR(IF(J820="","",INDEX(Rindices, J815,FIND(UPPER(J820),"ABCDEF"))),"Invalid")</f>
        <v/>
      </c>
    </row>
    <row r="822" spans="1:20" ht="13.5" thickBot="1">
      <c r="B822" s="40"/>
      <c r="C822" s="32"/>
      <c r="D822" s="32"/>
      <c r="E822" s="32"/>
      <c r="F822" s="41" t="s">
        <v>12</v>
      </c>
      <c r="G822" s="59" t="str">
        <f>IF($S817,IFERROR(CHOOSE(G821,"Very Low","Low","Medium","High","Very High"),""),"Invalid")</f>
        <v/>
      </c>
      <c r="H822" s="59" t="str">
        <f>IF($S817,IFERROR(CHOOSE(H821,"Very Low","Low","Medium","High","Very High"),""),"Invalid")</f>
        <v/>
      </c>
      <c r="I822" s="59" t="str">
        <f>IF($S817,IFERROR(CHOOSE(I821,"Very Low","Low","Medium","High","Very High"),""),"Invalid")</f>
        <v/>
      </c>
      <c r="J822" s="60" t="str">
        <f>IF($S817,IFERROR(CHOOSE(J821,"Very Low","Low","Medium","High","Very High"),""),"Invalid")</f>
        <v/>
      </c>
    </row>
    <row r="823" spans="1:20">
      <c r="A823" s="4"/>
      <c r="B823" s="4"/>
      <c r="C823" s="4"/>
      <c r="D823" s="4"/>
      <c r="E823" s="4"/>
      <c r="F823" s="140"/>
      <c r="G823" s="143"/>
      <c r="H823" s="143"/>
      <c r="I823" s="143"/>
      <c r="J823" s="143"/>
    </row>
    <row r="824" spans="1:20" ht="37.5" customHeight="1" thickBot="1">
      <c r="A824" s="4"/>
      <c r="B824" s="197" t="s">
        <v>202</v>
      </c>
      <c r="C824" s="197"/>
      <c r="D824" s="197"/>
      <c r="E824" s="197"/>
      <c r="F824" s="197"/>
      <c r="G824" s="197"/>
      <c r="H824" s="197"/>
      <c r="I824" s="197"/>
      <c r="J824" s="197"/>
      <c r="K824" s="197"/>
      <c r="L824" s="197"/>
      <c r="M824" s="197"/>
      <c r="N824" s="197"/>
      <c r="O824" s="197"/>
    </row>
    <row r="825" spans="1:20">
      <c r="B825" s="73" t="s">
        <v>196</v>
      </c>
      <c r="C825" s="37"/>
      <c r="D825" s="149" t="s">
        <v>197</v>
      </c>
      <c r="E825" s="150" t="str">
        <f>C780</f>
        <v>Number/NameS10</v>
      </c>
      <c r="F825" s="71"/>
      <c r="G825" s="189" t="s">
        <v>16</v>
      </c>
      <c r="H825" s="189"/>
      <c r="I825" s="189"/>
      <c r="J825" s="190"/>
    </row>
    <row r="826" spans="1:20">
      <c r="B826" s="38"/>
      <c r="C826" s="137" t="s">
        <v>15</v>
      </c>
      <c r="D826" s="4"/>
      <c r="E826" s="137"/>
      <c r="F826" s="4"/>
      <c r="G826" s="137">
        <v>1</v>
      </c>
      <c r="H826" s="137">
        <v>2</v>
      </c>
      <c r="I826" s="137">
        <v>3</v>
      </c>
      <c r="J826" s="72">
        <v>4</v>
      </c>
    </row>
    <row r="827" spans="1:20">
      <c r="B827" s="38"/>
      <c r="C827" s="199"/>
      <c r="D827" s="198"/>
      <c r="E827" s="198"/>
      <c r="F827" s="198"/>
      <c r="G827" s="11"/>
      <c r="H827" s="11"/>
      <c r="I827" s="11"/>
      <c r="J827" s="154"/>
    </row>
    <row r="828" spans="1:20">
      <c r="B828" s="38"/>
      <c r="C828" s="199"/>
      <c r="D828" s="198"/>
      <c r="E828" s="198"/>
      <c r="F828" s="198"/>
      <c r="G828" s="11"/>
      <c r="H828" s="11"/>
      <c r="I828" s="11"/>
      <c r="J828" s="154"/>
    </row>
    <row r="829" spans="1:20">
      <c r="B829" s="38"/>
      <c r="C829" s="198"/>
      <c r="D829" s="198"/>
      <c r="E829" s="198"/>
      <c r="F829" s="198"/>
      <c r="G829" s="11"/>
      <c r="H829" s="11"/>
      <c r="I829" s="11"/>
      <c r="J829" s="154"/>
    </row>
    <row r="830" spans="1:20">
      <c r="B830" s="38"/>
      <c r="C830" s="198"/>
      <c r="D830" s="198"/>
      <c r="E830" s="198"/>
      <c r="F830" s="198"/>
      <c r="G830" s="11"/>
      <c r="H830" s="11"/>
      <c r="I830" s="11"/>
      <c r="J830" s="154"/>
    </row>
    <row r="831" spans="1:20">
      <c r="B831" s="38"/>
      <c r="C831" s="198"/>
      <c r="D831" s="198"/>
      <c r="E831" s="198"/>
      <c r="F831" s="198"/>
      <c r="G831" s="11"/>
      <c r="H831" s="11"/>
      <c r="I831" s="11"/>
      <c r="J831" s="154"/>
    </row>
    <row r="832" spans="1:20">
      <c r="B832" s="38"/>
      <c r="C832" s="198"/>
      <c r="D832" s="198"/>
      <c r="E832" s="198"/>
      <c r="F832" s="198"/>
      <c r="G832" s="11"/>
      <c r="H832" s="11"/>
      <c r="I832" s="11"/>
      <c r="J832" s="154"/>
    </row>
    <row r="833" spans="2:10">
      <c r="B833" s="38"/>
      <c r="C833" s="198"/>
      <c r="D833" s="198"/>
      <c r="E833" s="198"/>
      <c r="F833" s="198"/>
      <c r="G833" s="11"/>
      <c r="H833" s="11"/>
      <c r="I833" s="11"/>
      <c r="J833" s="154"/>
    </row>
    <row r="834" spans="2:10">
      <c r="B834" s="38"/>
      <c r="C834" s="198"/>
      <c r="D834" s="198"/>
      <c r="E834" s="198"/>
      <c r="F834" s="198"/>
      <c r="G834" s="11"/>
      <c r="H834" s="11"/>
      <c r="I834" s="11"/>
      <c r="J834" s="154"/>
    </row>
    <row r="835" spans="2:10">
      <c r="B835" s="38"/>
      <c r="C835" s="198"/>
      <c r="D835" s="198"/>
      <c r="E835" s="198"/>
      <c r="F835" s="198"/>
      <c r="G835" s="11"/>
      <c r="H835" s="11"/>
      <c r="I835" s="11"/>
      <c r="J835" s="154"/>
    </row>
    <row r="836" spans="2:10">
      <c r="B836" s="38"/>
      <c r="C836" s="198"/>
      <c r="D836" s="198"/>
      <c r="E836" s="198"/>
      <c r="F836" s="198"/>
      <c r="G836" s="11"/>
      <c r="H836" s="11"/>
      <c r="I836" s="11"/>
      <c r="J836" s="154"/>
    </row>
    <row r="837" spans="2:10">
      <c r="B837" s="38"/>
      <c r="C837" s="198"/>
      <c r="D837" s="198"/>
      <c r="E837" s="198"/>
      <c r="F837" s="198"/>
      <c r="G837" s="11"/>
      <c r="H837" s="11"/>
      <c r="I837" s="11"/>
      <c r="J837" s="154"/>
    </row>
    <row r="838" spans="2:10">
      <c r="B838" s="38"/>
      <c r="C838" s="198"/>
      <c r="D838" s="198"/>
      <c r="E838" s="198"/>
      <c r="F838" s="198"/>
      <c r="G838" s="20"/>
      <c r="H838" s="20"/>
      <c r="I838" s="20"/>
      <c r="J838" s="58"/>
    </row>
    <row r="839" spans="2:10" ht="13.5" thickBot="1">
      <c r="B839" s="38"/>
      <c r="C839" s="4"/>
      <c r="D839" s="4"/>
      <c r="E839" s="4"/>
      <c r="F839" s="140" t="s">
        <v>93</v>
      </c>
      <c r="G839" s="98">
        <f>SUM(G827:G838)</f>
        <v>0</v>
      </c>
      <c r="H839" s="98">
        <f>SUM(H827:H838)</f>
        <v>0</v>
      </c>
      <c r="I839" s="98">
        <f>SUM(I827:I838)</f>
        <v>0</v>
      </c>
      <c r="J839" s="99">
        <f>SUM(J827:J838)</f>
        <v>0</v>
      </c>
    </row>
    <row r="840" spans="2:10" ht="13.5" thickTop="1">
      <c r="B840" s="38"/>
      <c r="C840" s="4"/>
      <c r="D840" s="4"/>
      <c r="E840" s="4"/>
      <c r="F840" s="140" t="s">
        <v>14</v>
      </c>
      <c r="G840" s="144" t="str">
        <f>IFERROR(IF(G839&gt;0,INDEX(LGletters,MATCH((G839),LGvalues,-1)),""),"Invalid")</f>
        <v/>
      </c>
      <c r="H840" s="144" t="str">
        <f>IFERROR(IF(H839&gt;0,INDEX(LGletters,MATCH((H839),LGvalues,-1)),""),"Invalid")</f>
        <v/>
      </c>
      <c r="I840" s="144" t="str">
        <f>IFERROR(IF(I839&gt;0,INDEX(LGletters,MATCH((I839),LGvalues,-1)),""),"Invalid")</f>
        <v/>
      </c>
      <c r="J840" s="56" t="str">
        <f>IFERROR(IF(J839&gt;0,INDEX(LGletters,MATCH((J839),LGvalues,-1)),""),"Invalid")</f>
        <v/>
      </c>
    </row>
    <row r="841" spans="2:10">
      <c r="B841" s="38"/>
      <c r="C841" s="4"/>
      <c r="D841" s="4"/>
      <c r="E841" s="4"/>
      <c r="F841" s="140" t="s">
        <v>23</v>
      </c>
      <c r="G841" s="135" t="str">
        <f>IF(G840="","",INDEX(Rindices, G826,FIND(UPPER(G840),"ABCDEF")))</f>
        <v/>
      </c>
      <c r="H841" s="135" t="str">
        <f>IF(H840="","",INDEX(Rindices, H826,FIND(UPPER(H840),"ABCDEF")))</f>
        <v/>
      </c>
      <c r="I841" s="135" t="str">
        <f>IF(I840="","",INDEX(Rindices, I826,FIND(UPPER(I840),"ABCDEF")))</f>
        <v/>
      </c>
      <c r="J841" s="94" t="str">
        <f>IF(J840="","",INDEX(Rindices, J826,FIND(UPPER(J840),"ABCDEF")))</f>
        <v/>
      </c>
    </row>
    <row r="842" spans="2:10" ht="13.5" thickBot="1">
      <c r="B842" s="40"/>
      <c r="C842" s="32"/>
      <c r="D842" s="32"/>
      <c r="E842" s="32"/>
      <c r="F842" s="41" t="s">
        <v>12</v>
      </c>
      <c r="G842" s="148" t="str">
        <f>IFERROR(CHOOSE(G841,"Very Low","Low","Medium","High","Very High"),"")</f>
        <v/>
      </c>
      <c r="H842" s="148" t="str">
        <f>IFERROR(CHOOSE(H841,"Very Low","Low","Medium","High","Very High"),"")</f>
        <v/>
      </c>
      <c r="I842" s="148" t="str">
        <f>IFERROR(CHOOSE(I841,"Very Low","Low","Medium","High","Very High"),"")</f>
        <v/>
      </c>
      <c r="J842" s="151" t="str">
        <f>IFERROR(CHOOSE(J841,"Very Low","Low","Medium","High","Very High"),"")</f>
        <v/>
      </c>
    </row>
    <row r="843" spans="2:10" ht="13.5" thickBot="1">
      <c r="B843" s="4"/>
      <c r="C843" s="4"/>
      <c r="D843" s="4"/>
      <c r="E843" s="4"/>
      <c r="F843" s="140"/>
      <c r="G843" s="143"/>
      <c r="H843" s="143"/>
      <c r="I843" s="143"/>
      <c r="J843" s="143"/>
    </row>
    <row r="844" spans="2:10">
      <c r="B844" s="73" t="s">
        <v>198</v>
      </c>
      <c r="C844" s="37"/>
      <c r="D844" s="149" t="s">
        <v>197</v>
      </c>
      <c r="E844" s="150" t="str">
        <f>C780</f>
        <v>Number/NameS10</v>
      </c>
      <c r="F844" s="71"/>
      <c r="G844" s="189" t="s">
        <v>16</v>
      </c>
      <c r="H844" s="189"/>
      <c r="I844" s="189"/>
      <c r="J844" s="190"/>
    </row>
    <row r="845" spans="2:10">
      <c r="B845" s="38"/>
      <c r="C845" s="137" t="s">
        <v>15</v>
      </c>
      <c r="D845" s="4"/>
      <c r="E845" s="137"/>
      <c r="F845" s="4"/>
      <c r="G845" s="137">
        <v>1</v>
      </c>
      <c r="H845" s="137">
        <v>2</v>
      </c>
      <c r="I845" s="137">
        <v>3</v>
      </c>
      <c r="J845" s="72">
        <v>4</v>
      </c>
    </row>
    <row r="846" spans="2:10">
      <c r="B846" s="38"/>
      <c r="C846" s="199"/>
      <c r="D846" s="199"/>
      <c r="E846" s="199"/>
      <c r="F846" s="199"/>
      <c r="G846" s="137"/>
      <c r="H846" s="137"/>
      <c r="I846" s="137"/>
      <c r="J846" s="72"/>
    </row>
    <row r="847" spans="2:10">
      <c r="B847" s="38"/>
      <c r="C847" s="199"/>
      <c r="D847" s="199"/>
      <c r="E847" s="199"/>
      <c r="F847" s="199"/>
      <c r="G847" s="137"/>
      <c r="H847" s="137"/>
      <c r="I847" s="137"/>
      <c r="J847" s="72"/>
    </row>
    <row r="848" spans="2:10">
      <c r="B848" s="38"/>
      <c r="C848" s="199"/>
      <c r="D848" s="199"/>
      <c r="E848" s="199"/>
      <c r="F848" s="199"/>
      <c r="G848" s="137"/>
      <c r="H848" s="137"/>
      <c r="I848" s="137"/>
      <c r="J848" s="72"/>
    </row>
    <row r="849" spans="1:20">
      <c r="B849" s="38"/>
      <c r="C849" s="199"/>
      <c r="D849" s="199"/>
      <c r="E849" s="199"/>
      <c r="F849" s="199"/>
      <c r="G849" s="137"/>
      <c r="H849" s="137"/>
      <c r="I849" s="137"/>
      <c r="J849" s="72"/>
    </row>
    <row r="850" spans="1:20">
      <c r="B850" s="38"/>
      <c r="C850" s="199"/>
      <c r="D850" s="199"/>
      <c r="E850" s="199"/>
      <c r="F850" s="199"/>
      <c r="G850" s="137"/>
      <c r="H850" s="137"/>
      <c r="I850" s="137"/>
      <c r="J850" s="72"/>
    </row>
    <row r="851" spans="1:20">
      <c r="B851" s="38"/>
      <c r="C851" s="199"/>
      <c r="D851" s="199"/>
      <c r="E851" s="199"/>
      <c r="F851" s="199"/>
      <c r="G851" s="137"/>
      <c r="H851" s="137"/>
      <c r="I851" s="137"/>
      <c r="J851" s="72"/>
    </row>
    <row r="852" spans="1:20">
      <c r="B852" s="38"/>
      <c r="C852" s="199"/>
      <c r="D852" s="199"/>
      <c r="E852" s="199"/>
      <c r="F852" s="199"/>
      <c r="G852" s="137"/>
      <c r="H852" s="137"/>
      <c r="I852" s="137"/>
      <c r="J852" s="72"/>
    </row>
    <row r="853" spans="1:20">
      <c r="B853" s="38"/>
      <c r="C853" s="199"/>
      <c r="D853" s="199"/>
      <c r="E853" s="199"/>
      <c r="F853" s="199"/>
      <c r="G853" s="137"/>
      <c r="H853" s="137"/>
      <c r="I853" s="137"/>
      <c r="J853" s="72"/>
    </row>
    <row r="854" spans="1:20">
      <c r="B854" s="38"/>
      <c r="C854" s="199"/>
      <c r="D854" s="199"/>
      <c r="E854" s="199"/>
      <c r="F854" s="199"/>
      <c r="G854" s="137"/>
      <c r="H854" s="137"/>
      <c r="I854" s="137"/>
      <c r="J854" s="72"/>
    </row>
    <row r="855" spans="1:20">
      <c r="B855" s="38"/>
      <c r="C855" s="199"/>
      <c r="D855" s="199"/>
      <c r="E855" s="199"/>
      <c r="F855" s="199"/>
      <c r="G855" s="136"/>
      <c r="H855" s="136"/>
      <c r="I855" s="136"/>
      <c r="J855" s="65"/>
    </row>
    <row r="856" spans="1:20">
      <c r="B856" s="38"/>
      <c r="C856" s="199"/>
      <c r="D856" s="199"/>
      <c r="E856" s="199"/>
      <c r="F856" s="199"/>
      <c r="G856" s="136"/>
      <c r="H856" s="136"/>
      <c r="I856" s="136"/>
      <c r="J856" s="65"/>
    </row>
    <row r="857" spans="1:20">
      <c r="B857" s="38"/>
      <c r="C857" s="199"/>
      <c r="D857" s="199"/>
      <c r="E857" s="199"/>
      <c r="F857" s="199"/>
      <c r="G857" s="135"/>
      <c r="H857" s="135"/>
      <c r="I857" s="135"/>
      <c r="J857" s="94"/>
    </row>
    <row r="858" spans="1:20" ht="13.5" thickBot="1">
      <c r="B858" s="38"/>
      <c r="C858" s="4"/>
      <c r="D858" s="4"/>
      <c r="E858" s="4"/>
      <c r="F858" s="140" t="s">
        <v>93</v>
      </c>
      <c r="G858" s="98">
        <f>SUM(G846:G857)</f>
        <v>0</v>
      </c>
      <c r="H858" s="98">
        <f>SUM(H846:H857)</f>
        <v>0</v>
      </c>
      <c r="I858" s="98">
        <f>SUM(I846:I857)</f>
        <v>0</v>
      </c>
      <c r="J858" s="99">
        <f>SUM(J846:J857)</f>
        <v>0</v>
      </c>
    </row>
    <row r="859" spans="1:20" ht="13.5" thickTop="1">
      <c r="B859" s="38"/>
      <c r="C859" s="4"/>
      <c r="D859" s="4"/>
      <c r="E859" s="4"/>
      <c r="F859" s="140" t="s">
        <v>14</v>
      </c>
      <c r="G859" s="144" t="str">
        <f>IFERROR(IF(G858&gt;0,INDEX(LGletters,MATCH((G858),LGvalues,-1)),""),"Invalid")</f>
        <v/>
      </c>
      <c r="H859" s="144" t="str">
        <f>IFERROR(IF(H858&gt;0,INDEX(LGletters,MATCH((H858),LGvalues,-1)),""),"Invalid")</f>
        <v/>
      </c>
      <c r="I859" s="144" t="str">
        <f>IFERROR(IF(I858&gt;0,INDEX(LGletters,MATCH((I858),LGvalues,-1)),""),"Invalid")</f>
        <v/>
      </c>
      <c r="J859" s="56" t="str">
        <f>IFERROR(IF(J858&gt;0,INDEX(LGletters,MATCH((J858),LGvalues,-1)),""),"Invalid")</f>
        <v/>
      </c>
    </row>
    <row r="860" spans="1:20">
      <c r="B860" s="38"/>
      <c r="C860" s="4"/>
      <c r="D860" s="4"/>
      <c r="E860" s="4"/>
      <c r="F860" s="140" t="s">
        <v>23</v>
      </c>
      <c r="G860" s="135" t="str">
        <f>IF(G859="","",INDEX(Rindices, G845,FIND(UPPER(G859),"ABCDEF")))</f>
        <v/>
      </c>
      <c r="H860" s="135" t="str">
        <f>IF(H859="","",INDEX(Rindices, H845,FIND(UPPER(H859),"ABCDEF")))</f>
        <v/>
      </c>
      <c r="I860" s="135" t="str">
        <f>IF(I859="","",INDEX(Rindices, I845,FIND(UPPER(I859),"ABCDEF")))</f>
        <v/>
      </c>
      <c r="J860" s="94" t="str">
        <f>IF(J859="","",INDEX(Rindices, J845,FIND(UPPER(J859),"ABCDEF")))</f>
        <v/>
      </c>
    </row>
    <row r="861" spans="1:20" ht="13.5" thickBot="1">
      <c r="B861" s="40"/>
      <c r="C861" s="32"/>
      <c r="D861" s="32"/>
      <c r="E861" s="32"/>
      <c r="F861" s="41" t="s">
        <v>12</v>
      </c>
      <c r="G861" s="148" t="str">
        <f>IFERROR(CHOOSE(G860,"Very Low","Low","Medium","High","Very High"),"")</f>
        <v/>
      </c>
      <c r="H861" s="148" t="str">
        <f>IFERROR(CHOOSE(H860,"Very Low","Low","Medium","High","Very High"),"")</f>
        <v/>
      </c>
      <c r="I861" s="148" t="str">
        <f>IFERROR(CHOOSE(I860,"Very Low","Low","Medium","High","Very High"),"")</f>
        <v/>
      </c>
      <c r="J861" s="151" t="str">
        <f>IFERROR(CHOOSE(J860,"Very Low","Low","Medium","High","Very High"),"")</f>
        <v/>
      </c>
    </row>
    <row r="862" spans="1:20">
      <c r="B862" s="4"/>
      <c r="C862" s="4"/>
      <c r="D862" s="4"/>
      <c r="E862" s="4"/>
      <c r="F862" s="140"/>
      <c r="G862" s="143"/>
      <c r="H862" s="143"/>
      <c r="I862" s="143"/>
      <c r="J862" s="143"/>
    </row>
    <row r="863" spans="1:20">
      <c r="B863" s="4"/>
      <c r="C863" s="4"/>
      <c r="D863" s="4"/>
      <c r="E863" s="4"/>
      <c r="F863" s="140"/>
      <c r="G863" s="143"/>
      <c r="H863" s="143"/>
      <c r="I863" s="143"/>
      <c r="J863" s="143"/>
    </row>
    <row r="864" spans="1:20" ht="13.5" thickBot="1">
      <c r="A864" s="21"/>
      <c r="B864" s="50"/>
      <c r="C864" s="49"/>
      <c r="D864" s="49"/>
      <c r="E864" s="49"/>
      <c r="F864" s="49"/>
      <c r="G864" s="51"/>
      <c r="H864" s="51"/>
      <c r="I864" s="52"/>
      <c r="J864" s="53"/>
      <c r="K864" s="52"/>
      <c r="L864" s="52"/>
      <c r="M864" s="52"/>
      <c r="N864" s="51"/>
      <c r="O864" s="51"/>
      <c r="P864" s="51"/>
      <c r="Q864" s="54"/>
      <c r="R864" s="54"/>
      <c r="S864" s="54"/>
      <c r="T864" s="54"/>
    </row>
    <row r="865" spans="1:12">
      <c r="B865" s="73" t="s">
        <v>151</v>
      </c>
      <c r="C865" s="37"/>
      <c r="D865" s="37"/>
      <c r="E865" s="37"/>
      <c r="F865" s="71"/>
      <c r="G865" s="189" t="s">
        <v>16</v>
      </c>
      <c r="H865" s="189"/>
      <c r="I865" s="189"/>
      <c r="J865" s="190"/>
      <c r="K865" s="129"/>
      <c r="L865" s="4"/>
    </row>
    <row r="866" spans="1:12">
      <c r="A866" s="38"/>
      <c r="B866" s="202" t="s">
        <v>13</v>
      </c>
      <c r="C866" s="203"/>
      <c r="D866" s="203"/>
      <c r="E866" s="137"/>
      <c r="F866" s="137" t="s">
        <v>15</v>
      </c>
      <c r="G866" s="137">
        <v>1</v>
      </c>
      <c r="H866" s="137">
        <v>2</v>
      </c>
      <c r="I866" s="137">
        <v>3</v>
      </c>
      <c r="J866" s="72">
        <v>4</v>
      </c>
    </row>
    <row r="867" spans="1:12">
      <c r="A867" s="38"/>
      <c r="B867" s="200" t="str">
        <f>C15</f>
        <v>Number/NameS1</v>
      </c>
      <c r="C867" s="201"/>
      <c r="D867" s="201"/>
      <c r="E867" s="138"/>
      <c r="F867" s="152" t="s">
        <v>112</v>
      </c>
      <c r="G867" s="135" t="str">
        <f t="shared" ref="G867:J869" si="73">G51</f>
        <v/>
      </c>
      <c r="H867" s="135" t="str">
        <f t="shared" si="73"/>
        <v/>
      </c>
      <c r="I867" s="135" t="str">
        <f t="shared" si="73"/>
        <v/>
      </c>
      <c r="J867" s="94" t="str">
        <f t="shared" si="73"/>
        <v/>
      </c>
    </row>
    <row r="868" spans="1:12">
      <c r="A868" s="38"/>
      <c r="B868" s="139"/>
      <c r="C868" s="140"/>
      <c r="D868" s="140"/>
      <c r="E868" s="138"/>
      <c r="F868" s="152" t="s">
        <v>113</v>
      </c>
      <c r="G868" s="135" t="str">
        <f t="shared" si="73"/>
        <v/>
      </c>
      <c r="H868" s="135" t="str">
        <f t="shared" si="73"/>
        <v/>
      </c>
      <c r="I868" s="135" t="str">
        <f t="shared" si="73"/>
        <v/>
      </c>
      <c r="J868" s="94" t="str">
        <f t="shared" si="73"/>
        <v/>
      </c>
    </row>
    <row r="869" spans="1:12">
      <c r="A869" s="38"/>
      <c r="B869" s="139"/>
      <c r="C869" s="140"/>
      <c r="D869" s="140"/>
      <c r="E869" s="138"/>
      <c r="F869" s="140" t="s">
        <v>116</v>
      </c>
      <c r="G869" s="135" t="str">
        <f t="shared" si="73"/>
        <v/>
      </c>
      <c r="H869" s="135">
        <f t="shared" si="73"/>
        <v>0.06</v>
      </c>
      <c r="I869" s="135" t="str">
        <f t="shared" si="73"/>
        <v/>
      </c>
      <c r="J869" s="94" t="str">
        <f t="shared" si="73"/>
        <v/>
      </c>
    </row>
    <row r="870" spans="1:12">
      <c r="A870" s="38"/>
      <c r="B870" s="139"/>
      <c r="C870" s="140"/>
      <c r="D870" s="140"/>
      <c r="E870" s="138"/>
      <c r="F870" s="140" t="s">
        <v>199</v>
      </c>
      <c r="G870" s="135">
        <f>G74</f>
        <v>0</v>
      </c>
      <c r="H870" s="135">
        <f>H74</f>
        <v>0</v>
      </c>
      <c r="I870" s="135">
        <f>I74</f>
        <v>0.06</v>
      </c>
      <c r="J870" s="94">
        <f>J74</f>
        <v>0</v>
      </c>
    </row>
    <row r="871" spans="1:12">
      <c r="A871" s="38"/>
      <c r="B871" s="139"/>
      <c r="C871" s="140"/>
      <c r="D871" s="140"/>
      <c r="E871" s="138"/>
      <c r="F871" s="140" t="s">
        <v>200</v>
      </c>
      <c r="G871" s="135">
        <f>G93</f>
        <v>0</v>
      </c>
      <c r="H871" s="135">
        <f>H93</f>
        <v>0</v>
      </c>
      <c r="I871" s="135">
        <f>I93</f>
        <v>0</v>
      </c>
      <c r="J871" s="94">
        <f>J93</f>
        <v>0</v>
      </c>
    </row>
    <row r="872" spans="1:12">
      <c r="A872" s="38"/>
      <c r="B872" s="200" t="str">
        <f>C100</f>
        <v>Number/NameS2</v>
      </c>
      <c r="C872" s="201"/>
      <c r="D872" s="201"/>
      <c r="E872" s="138"/>
      <c r="F872" s="152" t="s">
        <v>112</v>
      </c>
      <c r="G872" s="135" t="str">
        <f t="shared" ref="G872:J874" si="74">G136</f>
        <v/>
      </c>
      <c r="H872" s="135" t="str">
        <f t="shared" si="74"/>
        <v/>
      </c>
      <c r="I872" s="135" t="str">
        <f t="shared" si="74"/>
        <v/>
      </c>
      <c r="J872" s="94" t="str">
        <f t="shared" si="74"/>
        <v/>
      </c>
    </row>
    <row r="873" spans="1:12">
      <c r="A873" s="38"/>
      <c r="B873" s="139"/>
      <c r="C873" s="140"/>
      <c r="D873" s="140"/>
      <c r="E873" s="138"/>
      <c r="F873" s="152" t="s">
        <v>113</v>
      </c>
      <c r="G873" s="135" t="str">
        <f t="shared" si="74"/>
        <v/>
      </c>
      <c r="H873" s="135" t="str">
        <f t="shared" si="74"/>
        <v/>
      </c>
      <c r="I873" s="135" t="str">
        <f t="shared" si="74"/>
        <v/>
      </c>
      <c r="J873" s="94" t="str">
        <f t="shared" si="74"/>
        <v/>
      </c>
    </row>
    <row r="874" spans="1:12">
      <c r="A874" s="38"/>
      <c r="B874" s="139"/>
      <c r="C874" s="140"/>
      <c r="D874" s="140"/>
      <c r="E874" s="138"/>
      <c r="F874" s="140" t="s">
        <v>116</v>
      </c>
      <c r="G874" s="135" t="str">
        <f t="shared" si="74"/>
        <v/>
      </c>
      <c r="H874" s="135" t="str">
        <f t="shared" si="74"/>
        <v/>
      </c>
      <c r="I874" s="135" t="str">
        <f t="shared" si="74"/>
        <v/>
      </c>
      <c r="J874" s="94" t="str">
        <f t="shared" si="74"/>
        <v/>
      </c>
    </row>
    <row r="875" spans="1:12">
      <c r="A875" s="38"/>
      <c r="B875" s="139"/>
      <c r="C875" s="140"/>
      <c r="D875" s="140"/>
      <c r="E875" s="138"/>
      <c r="F875" s="140" t="s">
        <v>199</v>
      </c>
      <c r="G875" s="135">
        <f>G159</f>
        <v>0</v>
      </c>
      <c r="H875" s="135">
        <f>H159</f>
        <v>0</v>
      </c>
      <c r="I875" s="135">
        <f>I159</f>
        <v>7.2999999999999995E-2</v>
      </c>
      <c r="J875" s="94">
        <f>J159</f>
        <v>0</v>
      </c>
    </row>
    <row r="876" spans="1:12">
      <c r="A876" s="38"/>
      <c r="B876" s="139"/>
      <c r="C876" s="140"/>
      <c r="D876" s="140"/>
      <c r="E876" s="138"/>
      <c r="F876" s="140" t="s">
        <v>200</v>
      </c>
      <c r="G876" s="135">
        <f>G178</f>
        <v>0</v>
      </c>
      <c r="H876" s="135">
        <f>H178</f>
        <v>0</v>
      </c>
      <c r="I876" s="135">
        <f>I178</f>
        <v>0</v>
      </c>
      <c r="J876" s="94">
        <f>J178</f>
        <v>0</v>
      </c>
    </row>
    <row r="877" spans="1:12">
      <c r="A877" s="38"/>
      <c r="B877" s="200" t="str">
        <f>C185</f>
        <v>Number/NameS3</v>
      </c>
      <c r="C877" s="201"/>
      <c r="D877" s="201"/>
      <c r="E877" s="138"/>
      <c r="F877" s="152" t="s">
        <v>112</v>
      </c>
      <c r="G877" s="135" t="str">
        <f t="shared" ref="G877:J879" si="75">G221</f>
        <v/>
      </c>
      <c r="H877" s="135" t="str">
        <f t="shared" si="75"/>
        <v/>
      </c>
      <c r="I877" s="135" t="str">
        <f t="shared" si="75"/>
        <v/>
      </c>
      <c r="J877" s="94" t="str">
        <f t="shared" si="75"/>
        <v/>
      </c>
    </row>
    <row r="878" spans="1:12">
      <c r="A878" s="38"/>
      <c r="B878" s="139"/>
      <c r="C878" s="140"/>
      <c r="D878" s="140"/>
      <c r="E878" s="138"/>
      <c r="F878" s="152" t="s">
        <v>113</v>
      </c>
      <c r="G878" s="135" t="str">
        <f t="shared" si="75"/>
        <v/>
      </c>
      <c r="H878" s="135" t="str">
        <f t="shared" si="75"/>
        <v/>
      </c>
      <c r="I878" s="135" t="str">
        <f t="shared" si="75"/>
        <v/>
      </c>
      <c r="J878" s="94" t="str">
        <f t="shared" si="75"/>
        <v/>
      </c>
    </row>
    <row r="879" spans="1:12">
      <c r="A879" s="38"/>
      <c r="B879" s="139"/>
      <c r="C879" s="140"/>
      <c r="D879" s="140"/>
      <c r="E879" s="138"/>
      <c r="F879" s="140" t="s">
        <v>116</v>
      </c>
      <c r="G879" s="135" t="str">
        <f t="shared" si="75"/>
        <v/>
      </c>
      <c r="H879" s="135" t="str">
        <f t="shared" si="75"/>
        <v/>
      </c>
      <c r="I879" s="135" t="str">
        <f t="shared" si="75"/>
        <v/>
      </c>
      <c r="J879" s="94" t="str">
        <f t="shared" si="75"/>
        <v/>
      </c>
    </row>
    <row r="880" spans="1:12">
      <c r="A880" s="38"/>
      <c r="B880" s="139"/>
      <c r="C880" s="140"/>
      <c r="D880" s="140"/>
      <c r="E880" s="138"/>
      <c r="F880" s="140" t="s">
        <v>199</v>
      </c>
      <c r="G880" s="135">
        <f>G244</f>
        <v>0</v>
      </c>
      <c r="H880" s="135">
        <f>H244</f>
        <v>0</v>
      </c>
      <c r="I880" s="135">
        <f>I244</f>
        <v>1.4999999999999999E-2</v>
      </c>
      <c r="J880" s="94">
        <f>J244</f>
        <v>0</v>
      </c>
    </row>
    <row r="881" spans="1:10">
      <c r="A881" s="38"/>
      <c r="B881" s="139"/>
      <c r="C881" s="140"/>
      <c r="D881" s="140"/>
      <c r="E881" s="138"/>
      <c r="F881" s="140" t="s">
        <v>200</v>
      </c>
      <c r="G881" s="135">
        <f>G263</f>
        <v>0</v>
      </c>
      <c r="H881" s="135">
        <f>H263</f>
        <v>0</v>
      </c>
      <c r="I881" s="135">
        <f>I263</f>
        <v>0</v>
      </c>
      <c r="J881" s="94">
        <f>J263</f>
        <v>0</v>
      </c>
    </row>
    <row r="882" spans="1:10">
      <c r="A882" s="38"/>
      <c r="B882" s="200" t="str">
        <f>C270</f>
        <v>Number/NameS4</v>
      </c>
      <c r="C882" s="201"/>
      <c r="D882" s="201"/>
      <c r="E882" s="138"/>
      <c r="F882" s="152" t="s">
        <v>112</v>
      </c>
      <c r="G882" s="100" t="str">
        <f t="shared" ref="G882:J884" si="76">G306</f>
        <v/>
      </c>
      <c r="H882" s="100" t="str">
        <f t="shared" si="76"/>
        <v/>
      </c>
      <c r="I882" s="100" t="str">
        <f t="shared" si="76"/>
        <v/>
      </c>
      <c r="J882" s="101" t="str">
        <f t="shared" si="76"/>
        <v/>
      </c>
    </row>
    <row r="883" spans="1:10">
      <c r="A883" s="38"/>
      <c r="B883" s="139"/>
      <c r="C883" s="140"/>
      <c r="D883" s="140"/>
      <c r="E883" s="138"/>
      <c r="F883" s="152" t="s">
        <v>113</v>
      </c>
      <c r="G883" s="100" t="str">
        <f t="shared" si="76"/>
        <v/>
      </c>
      <c r="H883" s="100" t="str">
        <f t="shared" si="76"/>
        <v/>
      </c>
      <c r="I883" s="100" t="str">
        <f t="shared" si="76"/>
        <v/>
      </c>
      <c r="J883" s="101" t="str">
        <f t="shared" si="76"/>
        <v/>
      </c>
    </row>
    <row r="884" spans="1:10">
      <c r="A884" s="38"/>
      <c r="B884" s="139"/>
      <c r="C884" s="140"/>
      <c r="D884" s="140"/>
      <c r="E884" s="138"/>
      <c r="F884" s="140" t="s">
        <v>116</v>
      </c>
      <c r="G884" s="100" t="str">
        <f t="shared" si="76"/>
        <v/>
      </c>
      <c r="H884" s="100" t="str">
        <f t="shared" si="76"/>
        <v/>
      </c>
      <c r="I884" s="100" t="str">
        <f t="shared" si="76"/>
        <v/>
      </c>
      <c r="J884" s="101" t="str">
        <f t="shared" si="76"/>
        <v/>
      </c>
    </row>
    <row r="885" spans="1:10">
      <c r="A885" s="38"/>
      <c r="B885" s="139"/>
      <c r="C885" s="140"/>
      <c r="D885" s="140"/>
      <c r="E885" s="138"/>
      <c r="F885" s="140" t="s">
        <v>199</v>
      </c>
      <c r="G885" s="135">
        <f>G329</f>
        <v>0</v>
      </c>
      <c r="H885" s="135">
        <f>H329</f>
        <v>0</v>
      </c>
      <c r="I885" s="135">
        <f>I329</f>
        <v>0</v>
      </c>
      <c r="J885" s="94">
        <f>J329</f>
        <v>0</v>
      </c>
    </row>
    <row r="886" spans="1:10">
      <c r="A886" s="38"/>
      <c r="B886" s="139"/>
      <c r="C886" s="140"/>
      <c r="D886" s="140"/>
      <c r="E886" s="138"/>
      <c r="F886" s="140" t="s">
        <v>200</v>
      </c>
      <c r="G886" s="135">
        <f>G348</f>
        <v>0</v>
      </c>
      <c r="H886" s="135">
        <f>H348</f>
        <v>0</v>
      </c>
      <c r="I886" s="135">
        <f>I348</f>
        <v>0</v>
      </c>
      <c r="J886" s="94">
        <f>J348</f>
        <v>0.06</v>
      </c>
    </row>
    <row r="887" spans="1:10">
      <c r="A887" s="38"/>
      <c r="B887" s="200" t="str">
        <f>C355</f>
        <v>Number/NameS5</v>
      </c>
      <c r="C887" s="201"/>
      <c r="D887" s="201"/>
      <c r="E887" s="138"/>
      <c r="F887" s="152" t="s">
        <v>112</v>
      </c>
      <c r="G887" s="100" t="str">
        <f t="shared" ref="G887:J889" si="77">G391</f>
        <v/>
      </c>
      <c r="H887" s="100" t="str">
        <f t="shared" si="77"/>
        <v/>
      </c>
      <c r="I887" s="100" t="str">
        <f t="shared" si="77"/>
        <v/>
      </c>
      <c r="J887" s="101" t="str">
        <f t="shared" si="77"/>
        <v/>
      </c>
    </row>
    <row r="888" spans="1:10">
      <c r="A888" s="38"/>
      <c r="B888" s="139"/>
      <c r="C888" s="140"/>
      <c r="D888" s="140"/>
      <c r="E888" s="138"/>
      <c r="F888" s="152" t="s">
        <v>113</v>
      </c>
      <c r="G888" s="100" t="str">
        <f t="shared" si="77"/>
        <v/>
      </c>
      <c r="H888" s="100" t="str">
        <f t="shared" si="77"/>
        <v/>
      </c>
      <c r="I888" s="100" t="str">
        <f t="shared" si="77"/>
        <v/>
      </c>
      <c r="J888" s="101" t="str">
        <f t="shared" si="77"/>
        <v/>
      </c>
    </row>
    <row r="889" spans="1:10">
      <c r="A889" s="38"/>
      <c r="B889" s="139"/>
      <c r="C889" s="140"/>
      <c r="D889" s="140"/>
      <c r="E889" s="138"/>
      <c r="F889" s="140" t="s">
        <v>116</v>
      </c>
      <c r="G889" s="100" t="str">
        <f t="shared" si="77"/>
        <v/>
      </c>
      <c r="H889" s="100" t="str">
        <f t="shared" si="77"/>
        <v/>
      </c>
      <c r="I889" s="100" t="str">
        <f t="shared" si="77"/>
        <v/>
      </c>
      <c r="J889" s="101" t="str">
        <f t="shared" si="77"/>
        <v/>
      </c>
    </row>
    <row r="890" spans="1:10">
      <c r="A890" s="38"/>
      <c r="B890" s="139"/>
      <c r="C890" s="140"/>
      <c r="D890" s="140"/>
      <c r="E890" s="138"/>
      <c r="F890" s="140" t="s">
        <v>199</v>
      </c>
      <c r="G890" s="135">
        <f>G414</f>
        <v>0</v>
      </c>
      <c r="H890" s="135">
        <f>H414</f>
        <v>0</v>
      </c>
      <c r="I890" s="135">
        <f>I414</f>
        <v>0</v>
      </c>
      <c r="J890" s="94">
        <f>J414</f>
        <v>0</v>
      </c>
    </row>
    <row r="891" spans="1:10">
      <c r="A891" s="38"/>
      <c r="B891" s="139"/>
      <c r="C891" s="140"/>
      <c r="D891" s="140"/>
      <c r="E891" s="138"/>
      <c r="F891" s="140" t="s">
        <v>200</v>
      </c>
      <c r="G891" s="135">
        <f>G433</f>
        <v>0</v>
      </c>
      <c r="H891" s="135">
        <f>H433</f>
        <v>0</v>
      </c>
      <c r="I891" s="135">
        <f>I433</f>
        <v>0</v>
      </c>
      <c r="J891" s="94">
        <f>J433</f>
        <v>7.2999999999999995E-2</v>
      </c>
    </row>
    <row r="892" spans="1:10">
      <c r="A892" s="38"/>
      <c r="B892" s="200" t="str">
        <f>C440</f>
        <v>Number/NameS6</v>
      </c>
      <c r="C892" s="201"/>
      <c r="D892" s="201"/>
      <c r="E892" s="138"/>
      <c r="F892" s="152" t="s">
        <v>112</v>
      </c>
      <c r="G892" s="135" t="str">
        <f t="shared" ref="G892:J894" si="78">G476</f>
        <v/>
      </c>
      <c r="H892" s="135" t="str">
        <f t="shared" si="78"/>
        <v/>
      </c>
      <c r="I892" s="135" t="str">
        <f t="shared" si="78"/>
        <v/>
      </c>
      <c r="J892" s="94" t="str">
        <f t="shared" si="78"/>
        <v/>
      </c>
    </row>
    <row r="893" spans="1:10">
      <c r="A893" s="38"/>
      <c r="B893" s="139"/>
      <c r="C893" s="140"/>
      <c r="D893" s="140"/>
      <c r="E893" s="138"/>
      <c r="F893" s="152" t="s">
        <v>113</v>
      </c>
      <c r="G893" s="135" t="str">
        <f t="shared" si="78"/>
        <v/>
      </c>
      <c r="H893" s="135" t="str">
        <f t="shared" si="78"/>
        <v/>
      </c>
      <c r="I893" s="135" t="str">
        <f t="shared" si="78"/>
        <v/>
      </c>
      <c r="J893" s="94" t="str">
        <f t="shared" si="78"/>
        <v/>
      </c>
    </row>
    <row r="894" spans="1:10">
      <c r="A894" s="38"/>
      <c r="B894" s="139"/>
      <c r="C894" s="140"/>
      <c r="D894" s="140"/>
      <c r="E894" s="138"/>
      <c r="F894" s="140" t="s">
        <v>116</v>
      </c>
      <c r="G894" s="135" t="str">
        <f t="shared" si="78"/>
        <v/>
      </c>
      <c r="H894" s="135" t="str">
        <f t="shared" si="78"/>
        <v/>
      </c>
      <c r="I894" s="135" t="str">
        <f t="shared" si="78"/>
        <v/>
      </c>
      <c r="J894" s="94" t="str">
        <f t="shared" si="78"/>
        <v/>
      </c>
    </row>
    <row r="895" spans="1:10">
      <c r="A895" s="38"/>
      <c r="B895" s="139"/>
      <c r="C895" s="140"/>
      <c r="D895" s="140"/>
      <c r="E895" s="138"/>
      <c r="F895" s="140" t="s">
        <v>199</v>
      </c>
      <c r="G895" s="135">
        <f>G499</f>
        <v>0</v>
      </c>
      <c r="H895" s="135">
        <f>H499</f>
        <v>0</v>
      </c>
      <c r="I895" s="135">
        <f>I499</f>
        <v>0</v>
      </c>
      <c r="J895" s="94">
        <f>J499</f>
        <v>0</v>
      </c>
    </row>
    <row r="896" spans="1:10">
      <c r="A896" s="38"/>
      <c r="B896" s="139"/>
      <c r="C896" s="140"/>
      <c r="D896" s="140"/>
      <c r="E896" s="138"/>
      <c r="F896" s="140" t="s">
        <v>200</v>
      </c>
      <c r="G896" s="135">
        <f>G518</f>
        <v>0</v>
      </c>
      <c r="H896" s="135">
        <f>H518</f>
        <v>0</v>
      </c>
      <c r="I896" s="135">
        <f>I518</f>
        <v>0</v>
      </c>
      <c r="J896" s="94">
        <f>J518</f>
        <v>1.4999999999999999E-2</v>
      </c>
    </row>
    <row r="897" spans="1:18">
      <c r="A897" s="38"/>
      <c r="B897" s="200" t="str">
        <f>C525</f>
        <v>Number/NameS7</v>
      </c>
      <c r="C897" s="201"/>
      <c r="D897" s="201"/>
      <c r="E897" s="138"/>
      <c r="F897" s="152" t="s">
        <v>112</v>
      </c>
      <c r="G897" s="135" t="str">
        <f t="shared" ref="G897:J899" si="79">G561</f>
        <v/>
      </c>
      <c r="H897" s="135" t="str">
        <f t="shared" si="79"/>
        <v/>
      </c>
      <c r="I897" s="135" t="str">
        <f t="shared" si="79"/>
        <v/>
      </c>
      <c r="J897" s="94" t="str">
        <f t="shared" si="79"/>
        <v/>
      </c>
    </row>
    <row r="898" spans="1:18">
      <c r="A898" s="38"/>
      <c r="B898" s="139"/>
      <c r="C898" s="140"/>
      <c r="D898" s="140"/>
      <c r="E898" s="138"/>
      <c r="F898" s="152" t="s">
        <v>113</v>
      </c>
      <c r="G898" s="135" t="str">
        <f t="shared" si="79"/>
        <v/>
      </c>
      <c r="H898" s="135" t="str">
        <f t="shared" si="79"/>
        <v/>
      </c>
      <c r="I898" s="135" t="str">
        <f t="shared" si="79"/>
        <v/>
      </c>
      <c r="J898" s="94" t="str">
        <f t="shared" si="79"/>
        <v/>
      </c>
    </row>
    <row r="899" spans="1:18">
      <c r="A899" s="38"/>
      <c r="B899" s="139"/>
      <c r="C899" s="140"/>
      <c r="D899" s="140"/>
      <c r="E899" s="138"/>
      <c r="F899" s="140" t="s">
        <v>116</v>
      </c>
      <c r="G899" s="135" t="str">
        <f t="shared" si="79"/>
        <v/>
      </c>
      <c r="H899" s="135" t="str">
        <f t="shared" si="79"/>
        <v/>
      </c>
      <c r="I899" s="135" t="str">
        <f t="shared" si="79"/>
        <v/>
      </c>
      <c r="J899" s="94" t="str">
        <f t="shared" si="79"/>
        <v/>
      </c>
    </row>
    <row r="900" spans="1:18">
      <c r="A900" s="38"/>
      <c r="B900" s="139"/>
      <c r="C900" s="140"/>
      <c r="D900" s="140"/>
      <c r="E900" s="138"/>
      <c r="F900" s="140" t="s">
        <v>199</v>
      </c>
      <c r="G900" s="135">
        <f>G584</f>
        <v>0</v>
      </c>
      <c r="H900" s="135">
        <f>H584</f>
        <v>0</v>
      </c>
      <c r="I900" s="135">
        <f>I584</f>
        <v>0.06</v>
      </c>
      <c r="J900" s="94">
        <f>J584</f>
        <v>0</v>
      </c>
    </row>
    <row r="901" spans="1:18">
      <c r="A901" s="38"/>
      <c r="B901" s="139"/>
      <c r="C901" s="140"/>
      <c r="D901" s="140"/>
      <c r="E901" s="138"/>
      <c r="F901" s="140" t="s">
        <v>200</v>
      </c>
      <c r="G901" s="135">
        <f>G603</f>
        <v>0</v>
      </c>
      <c r="H901" s="135">
        <f>H603</f>
        <v>0</v>
      </c>
      <c r="I901" s="135">
        <f>I603</f>
        <v>0</v>
      </c>
      <c r="J901" s="94">
        <f>J603</f>
        <v>0.06</v>
      </c>
    </row>
    <row r="902" spans="1:18">
      <c r="A902" s="38"/>
      <c r="B902" s="200" t="str">
        <f>C610</f>
        <v>Number/NameS8</v>
      </c>
      <c r="C902" s="201"/>
      <c r="D902" s="201"/>
      <c r="E902" s="138"/>
      <c r="F902" s="152" t="s">
        <v>112</v>
      </c>
      <c r="G902" s="135" t="str">
        <f t="shared" ref="G902:J904" si="80">G646</f>
        <v/>
      </c>
      <c r="H902" s="135" t="str">
        <f t="shared" si="80"/>
        <v/>
      </c>
      <c r="I902" s="135" t="str">
        <f t="shared" si="80"/>
        <v/>
      </c>
      <c r="J902" s="94" t="str">
        <f t="shared" si="80"/>
        <v/>
      </c>
    </row>
    <row r="903" spans="1:18">
      <c r="A903" s="38"/>
      <c r="B903" s="139"/>
      <c r="C903" s="140"/>
      <c r="D903" s="140"/>
      <c r="E903" s="138"/>
      <c r="F903" s="152" t="s">
        <v>113</v>
      </c>
      <c r="G903" s="135" t="str">
        <f t="shared" si="80"/>
        <v/>
      </c>
      <c r="H903" s="135" t="str">
        <f t="shared" si="80"/>
        <v/>
      </c>
      <c r="I903" s="135" t="str">
        <f t="shared" si="80"/>
        <v/>
      </c>
      <c r="J903" s="94" t="str">
        <f t="shared" si="80"/>
        <v/>
      </c>
    </row>
    <row r="904" spans="1:18">
      <c r="A904" s="38"/>
      <c r="B904" s="139"/>
      <c r="C904" s="140"/>
      <c r="D904" s="140"/>
      <c r="E904" s="138"/>
      <c r="F904" s="140" t="s">
        <v>116</v>
      </c>
      <c r="G904" s="135" t="str">
        <f t="shared" si="80"/>
        <v/>
      </c>
      <c r="H904" s="135" t="str">
        <f t="shared" si="80"/>
        <v/>
      </c>
      <c r="I904" s="135" t="str">
        <f t="shared" si="80"/>
        <v/>
      </c>
      <c r="J904" s="94" t="str">
        <f t="shared" si="80"/>
        <v/>
      </c>
    </row>
    <row r="905" spans="1:18">
      <c r="A905" s="38"/>
      <c r="B905" s="139"/>
      <c r="C905" s="140"/>
      <c r="D905" s="140"/>
      <c r="E905" s="138"/>
      <c r="F905" s="140" t="s">
        <v>199</v>
      </c>
      <c r="G905" s="135">
        <f>G669</f>
        <v>0</v>
      </c>
      <c r="H905" s="135">
        <f>H669</f>
        <v>0</v>
      </c>
      <c r="I905" s="135">
        <f>I669</f>
        <v>7.2999999999999995E-2</v>
      </c>
      <c r="J905" s="94">
        <f>J669</f>
        <v>0</v>
      </c>
    </row>
    <row r="906" spans="1:18">
      <c r="A906" s="38"/>
      <c r="B906" s="139"/>
      <c r="C906" s="140"/>
      <c r="D906" s="140"/>
      <c r="E906" s="138"/>
      <c r="F906" s="140" t="s">
        <v>200</v>
      </c>
      <c r="G906" s="135">
        <f>G688</f>
        <v>0</v>
      </c>
      <c r="H906" s="135">
        <f>H688</f>
        <v>0</v>
      </c>
      <c r="I906" s="135">
        <f>I688</f>
        <v>0</v>
      </c>
      <c r="J906" s="94">
        <f>J688</f>
        <v>7.2999999999999995E-2</v>
      </c>
    </row>
    <row r="907" spans="1:18">
      <c r="A907" s="38"/>
      <c r="B907" s="200" t="str">
        <f>C695</f>
        <v>Number/NameS9</v>
      </c>
      <c r="C907" s="201"/>
      <c r="D907" s="201"/>
      <c r="E907" s="138"/>
      <c r="F907" s="152" t="s">
        <v>112</v>
      </c>
      <c r="G907" s="135" t="str">
        <f t="shared" ref="G907:J909" si="81">G731</f>
        <v/>
      </c>
      <c r="H907" s="135" t="str">
        <f t="shared" si="81"/>
        <v/>
      </c>
      <c r="I907" s="135" t="str">
        <f t="shared" si="81"/>
        <v/>
      </c>
      <c r="J907" s="94" t="str">
        <f t="shared" si="81"/>
        <v/>
      </c>
    </row>
    <row r="908" spans="1:18">
      <c r="A908" s="38"/>
      <c r="B908" s="139"/>
      <c r="C908" s="140"/>
      <c r="D908" s="140"/>
      <c r="E908" s="138"/>
      <c r="F908" s="152" t="s">
        <v>113</v>
      </c>
      <c r="G908" s="135" t="str">
        <f t="shared" si="81"/>
        <v/>
      </c>
      <c r="H908" s="135" t="str">
        <f t="shared" si="81"/>
        <v/>
      </c>
      <c r="I908" s="135" t="str">
        <f t="shared" si="81"/>
        <v/>
      </c>
      <c r="J908" s="94" t="str">
        <f t="shared" si="81"/>
        <v/>
      </c>
    </row>
    <row r="909" spans="1:18">
      <c r="A909" s="38"/>
      <c r="B909" s="139"/>
      <c r="C909" s="140"/>
      <c r="D909" s="140"/>
      <c r="E909" s="138"/>
      <c r="F909" s="140" t="s">
        <v>116</v>
      </c>
      <c r="G909" s="135" t="str">
        <f t="shared" si="81"/>
        <v/>
      </c>
      <c r="H909" s="135" t="str">
        <f t="shared" si="81"/>
        <v/>
      </c>
      <c r="I909" s="135" t="str">
        <f t="shared" si="81"/>
        <v/>
      </c>
      <c r="J909" s="94" t="str">
        <f t="shared" si="81"/>
        <v/>
      </c>
    </row>
    <row r="910" spans="1:18">
      <c r="A910" s="38"/>
      <c r="B910" s="139"/>
      <c r="C910" s="140"/>
      <c r="D910" s="140"/>
      <c r="E910" s="138"/>
      <c r="F910" s="140" t="s">
        <v>199</v>
      </c>
      <c r="G910" s="135">
        <f>G754</f>
        <v>0</v>
      </c>
      <c r="H910" s="135">
        <f>H754</f>
        <v>0</v>
      </c>
      <c r="I910" s="135">
        <f>I754</f>
        <v>1.4999999999999999E-2</v>
      </c>
      <c r="J910" s="94">
        <f>J754</f>
        <v>0</v>
      </c>
    </row>
    <row r="911" spans="1:18">
      <c r="A911" s="38"/>
      <c r="B911" s="139"/>
      <c r="C911" s="140"/>
      <c r="D911" s="140"/>
      <c r="E911" s="138"/>
      <c r="F911" s="140" t="s">
        <v>200</v>
      </c>
      <c r="G911" s="135">
        <f>G773</f>
        <v>0</v>
      </c>
      <c r="H911" s="135">
        <f>H773</f>
        <v>0</v>
      </c>
      <c r="I911" s="135">
        <f>I773</f>
        <v>0</v>
      </c>
      <c r="J911" s="94">
        <f>J773</f>
        <v>1.4999999999999999E-2</v>
      </c>
    </row>
    <row r="912" spans="1:18">
      <c r="A912" s="38"/>
      <c r="B912" s="200" t="str">
        <f>C780</f>
        <v>Number/NameS10</v>
      </c>
      <c r="C912" s="201"/>
      <c r="D912" s="201"/>
      <c r="E912" s="138"/>
      <c r="F912" s="152" t="s">
        <v>112</v>
      </c>
      <c r="G912" s="135" t="str">
        <f t="shared" ref="G912:J914" si="82">G816</f>
        <v/>
      </c>
      <c r="H912" s="135" t="str">
        <f t="shared" si="82"/>
        <v/>
      </c>
      <c r="I912" s="135" t="str">
        <f t="shared" si="82"/>
        <v/>
      </c>
      <c r="J912" s="94" t="str">
        <f t="shared" si="82"/>
        <v/>
      </c>
      <c r="Q912" s="66"/>
      <c r="R912" s="44"/>
    </row>
    <row r="913" spans="1:10">
      <c r="A913" s="38"/>
      <c r="B913" s="139"/>
      <c r="C913" s="140"/>
      <c r="D913" s="140"/>
      <c r="E913" s="138"/>
      <c r="F913" s="152" t="s">
        <v>113</v>
      </c>
      <c r="G913" s="135" t="str">
        <f t="shared" si="82"/>
        <v/>
      </c>
      <c r="H913" s="135" t="str">
        <f t="shared" si="82"/>
        <v/>
      </c>
      <c r="I913" s="135" t="str">
        <f t="shared" si="82"/>
        <v/>
      </c>
      <c r="J913" s="94" t="str">
        <f t="shared" si="82"/>
        <v/>
      </c>
    </row>
    <row r="914" spans="1:10">
      <c r="A914" s="38"/>
      <c r="B914" s="139"/>
      <c r="C914" s="140"/>
      <c r="D914" s="140"/>
      <c r="E914" s="138"/>
      <c r="F914" s="140" t="s">
        <v>116</v>
      </c>
      <c r="G914" s="135" t="str">
        <f t="shared" si="82"/>
        <v/>
      </c>
      <c r="H914" s="135" t="str">
        <f t="shared" si="82"/>
        <v/>
      </c>
      <c r="I914" s="135" t="str">
        <f t="shared" si="82"/>
        <v/>
      </c>
      <c r="J914" s="94" t="str">
        <f t="shared" si="82"/>
        <v/>
      </c>
    </row>
    <row r="915" spans="1:10">
      <c r="A915" s="38"/>
      <c r="B915" s="139"/>
      <c r="C915" s="140"/>
      <c r="D915" s="140"/>
      <c r="E915" s="138"/>
      <c r="F915" s="140" t="s">
        <v>199</v>
      </c>
      <c r="G915" s="135">
        <f>G839</f>
        <v>0</v>
      </c>
      <c r="H915" s="135">
        <f>H839</f>
        <v>0</v>
      </c>
      <c r="I915" s="135">
        <f>I839</f>
        <v>0</v>
      </c>
      <c r="J915" s="94">
        <f>J839</f>
        <v>0</v>
      </c>
    </row>
    <row r="916" spans="1:10">
      <c r="A916" s="38"/>
      <c r="B916" s="139"/>
      <c r="C916" s="140"/>
      <c r="D916" s="140"/>
      <c r="E916" s="138"/>
      <c r="F916" s="140" t="s">
        <v>200</v>
      </c>
      <c r="G916" s="135">
        <f>G858</f>
        <v>0</v>
      </c>
      <c r="H916" s="135">
        <f>H858</f>
        <v>0</v>
      </c>
      <c r="I916" s="135">
        <f>I858</f>
        <v>0</v>
      </c>
      <c r="J916" s="94">
        <f>J858</f>
        <v>0</v>
      </c>
    </row>
    <row r="917" spans="1:10" ht="13.5" thickBot="1">
      <c r="A917" s="38"/>
      <c r="B917" s="139"/>
      <c r="C917" s="140"/>
      <c r="D917" s="140"/>
      <c r="E917" s="4"/>
      <c r="F917" s="140" t="s">
        <v>152</v>
      </c>
      <c r="G917" s="98">
        <f>IF($G922,SUM(G867:G916),"Invalid")</f>
        <v>0</v>
      </c>
      <c r="H917" s="98">
        <f>IF($G922,SUM(H867:H916),"Invalid")</f>
        <v>0.06</v>
      </c>
      <c r="I917" s="98">
        <f>IF($G922,SUM(I867:I916),"Invalid")</f>
        <v>0.29600000000000004</v>
      </c>
      <c r="J917" s="99">
        <f>IF($G922,SUM(J867:J916),"Invalid")</f>
        <v>0.29600000000000004</v>
      </c>
    </row>
    <row r="918" spans="1:10" ht="13.5" thickTop="1">
      <c r="A918" s="38"/>
      <c r="B918" s="139"/>
      <c r="C918" s="140"/>
      <c r="D918" s="140"/>
      <c r="E918" s="4"/>
      <c r="F918" s="140" t="s">
        <v>14</v>
      </c>
      <c r="G918" s="144" t="str">
        <f>IFERROR(IF(G917&gt;0,INDEX(LGletters,MATCH((G917),LGvalues,-1)),""),"Invalid")</f>
        <v/>
      </c>
      <c r="H918" s="144" t="str">
        <f>IFERROR(IF(H917&gt;0,INDEX(LGletters,MATCH((H917),LGvalues,-1)),""),"Invalid")</f>
        <v>C</v>
      </c>
      <c r="I918" s="144" t="str">
        <f>IFERROR(IF(I917&gt;0,INDEX(LGletters,MATCH((I917),LGvalues,-1)),""),"Invalid")</f>
        <v>B</v>
      </c>
      <c r="J918" s="56" t="str">
        <f>IFERROR(IF(J917&gt;0,INDEX(LGletters,MATCH((J917),LGvalues,-1)),""),"Invalid")</f>
        <v>B</v>
      </c>
    </row>
    <row r="919" spans="1:10">
      <c r="A919" s="38"/>
      <c r="B919" s="139"/>
      <c r="C919" s="140"/>
      <c r="D919" s="140"/>
      <c r="E919" s="4"/>
      <c r="F919" s="140" t="s">
        <v>23</v>
      </c>
      <c r="G919" s="135" t="str">
        <f>IFERROR(IF(G918="","",INDEX(Rindices, G866,FIND(UPPER(G918),"ABCDEF"))),"Invalid")</f>
        <v/>
      </c>
      <c r="H919" s="135">
        <f>IFERROR(IF(H918="","",INDEX(Rindices, H866,FIND(UPPER(H918),"ABCDEF"))),"Invalid")</f>
        <v>3</v>
      </c>
      <c r="I919" s="135">
        <f>IFERROR(IF(I918="","",INDEX(Rindices, I866,FIND(UPPER(I918),"ABCDEF"))),"Invalid")</f>
        <v>3</v>
      </c>
      <c r="J919" s="94">
        <f>IFERROR(IF(J918="","",INDEX(Rindices, J866,FIND(UPPER(J918),"ABCDEF"))),"Invalid")</f>
        <v>2</v>
      </c>
    </row>
    <row r="920" spans="1:10">
      <c r="A920" s="38"/>
      <c r="B920" s="139"/>
      <c r="C920" s="140"/>
      <c r="D920" s="140"/>
      <c r="E920" s="4"/>
      <c r="F920" s="140" t="s">
        <v>12</v>
      </c>
      <c r="G920" s="143" t="str">
        <f>IF($G922,IFERROR(CHOOSE(G919,"Very Low","Low","Medium","High","Very High"),""),"Invalid")</f>
        <v/>
      </c>
      <c r="H920" s="143" t="str">
        <f>IF($G922,IFERROR(CHOOSE(H919,"Very Low","Low","Medium","High","Very High"),""),"Invalid")</f>
        <v>Medium</v>
      </c>
      <c r="I920" s="143" t="str">
        <f>IF($G922,IFERROR(CHOOSE(I919,"Very Low","Low","Medium","High","Very High"),""),"Invalid")</f>
        <v>Medium</v>
      </c>
      <c r="J920" s="57" t="str">
        <f>IF($G922,IFERROR(CHOOSE(J919,"Very Low","Low","Medium","High","Very High"),""),"Invalid")</f>
        <v>Low</v>
      </c>
    </row>
    <row r="921" spans="1:10">
      <c r="A921" s="38"/>
      <c r="B921" s="139"/>
      <c r="C921" s="140"/>
      <c r="D921" s="140"/>
      <c r="E921" s="4"/>
      <c r="F921" s="47" t="s">
        <v>203</v>
      </c>
      <c r="G921" s="48" t="str">
        <f>IFERROR(CHOOSE(MAX(G919:J919),"Very Low","Low","Medium","High","Very High"),"")</f>
        <v>Medium</v>
      </c>
      <c r="H921" s="4"/>
      <c r="I921" s="4"/>
      <c r="J921" s="39"/>
    </row>
    <row r="922" spans="1:10" ht="13.5" thickBot="1">
      <c r="A922" s="4"/>
      <c r="B922" s="110"/>
      <c r="C922" s="41"/>
      <c r="D922" s="41"/>
      <c r="E922" s="32"/>
      <c r="F922" s="96" t="s">
        <v>127</v>
      </c>
      <c r="G922" s="97" t="b">
        <f>ISNA(MATCH("Invalid",G867:G914,0))</f>
        <v>1</v>
      </c>
      <c r="H922" s="32"/>
      <c r="I922" s="32"/>
      <c r="J922" s="42"/>
    </row>
  </sheetData>
  <mergeCells count="364">
    <mergeCell ref="W21:X21"/>
    <mergeCell ref="W23:W24"/>
    <mergeCell ref="G49:J49"/>
    <mergeCell ref="Q50:Q51"/>
    <mergeCell ref="R50:R51"/>
    <mergeCell ref="S50:S51"/>
    <mergeCell ref="T50:T51"/>
    <mergeCell ref="B59:O59"/>
    <mergeCell ref="B3:K7"/>
    <mergeCell ref="H20:I20"/>
    <mergeCell ref="Q20:T20"/>
    <mergeCell ref="C67:F67"/>
    <mergeCell ref="C68:F68"/>
    <mergeCell ref="C69:F69"/>
    <mergeCell ref="C70:F70"/>
    <mergeCell ref="C71:F71"/>
    <mergeCell ref="C72:F72"/>
    <mergeCell ref="G60:J60"/>
    <mergeCell ref="C62:F62"/>
    <mergeCell ref="C63:F63"/>
    <mergeCell ref="C64:F64"/>
    <mergeCell ref="C65:F65"/>
    <mergeCell ref="C66:F66"/>
    <mergeCell ref="W108:W109"/>
    <mergeCell ref="G134:J134"/>
    <mergeCell ref="C85:F85"/>
    <mergeCell ref="C86:F86"/>
    <mergeCell ref="C87:F87"/>
    <mergeCell ref="C88:F88"/>
    <mergeCell ref="C89:F89"/>
    <mergeCell ref="C90:F90"/>
    <mergeCell ref="C73:F73"/>
    <mergeCell ref="G79:J79"/>
    <mergeCell ref="C81:F81"/>
    <mergeCell ref="C82:F82"/>
    <mergeCell ref="C83:F83"/>
    <mergeCell ref="C84:F84"/>
    <mergeCell ref="Q135:Q136"/>
    <mergeCell ref="R135:R136"/>
    <mergeCell ref="S135:S136"/>
    <mergeCell ref="T135:T136"/>
    <mergeCell ref="B144:O144"/>
    <mergeCell ref="G145:J145"/>
    <mergeCell ref="C91:F91"/>
    <mergeCell ref="C92:F92"/>
    <mergeCell ref="H105:I105"/>
    <mergeCell ref="Q105:T105"/>
    <mergeCell ref="C153:F153"/>
    <mergeCell ref="C154:F154"/>
    <mergeCell ref="C155:F155"/>
    <mergeCell ref="C156:F156"/>
    <mergeCell ref="C157:F157"/>
    <mergeCell ref="C158:F158"/>
    <mergeCell ref="C147:F147"/>
    <mergeCell ref="C148:F148"/>
    <mergeCell ref="C149:F149"/>
    <mergeCell ref="C150:F150"/>
    <mergeCell ref="C151:F151"/>
    <mergeCell ref="C152:F152"/>
    <mergeCell ref="C171:F171"/>
    <mergeCell ref="C172:F172"/>
    <mergeCell ref="C173:F173"/>
    <mergeCell ref="C174:F174"/>
    <mergeCell ref="C175:F175"/>
    <mergeCell ref="C176:F176"/>
    <mergeCell ref="G164:J164"/>
    <mergeCell ref="C166:F166"/>
    <mergeCell ref="C167:F167"/>
    <mergeCell ref="C168:F168"/>
    <mergeCell ref="C169:F169"/>
    <mergeCell ref="C170:F170"/>
    <mergeCell ref="C177:F177"/>
    <mergeCell ref="H190:I190"/>
    <mergeCell ref="Q190:T190"/>
    <mergeCell ref="W193:W194"/>
    <mergeCell ref="G219:J219"/>
    <mergeCell ref="Q220:Q221"/>
    <mergeCell ref="R220:R221"/>
    <mergeCell ref="S220:S221"/>
    <mergeCell ref="T220:T221"/>
    <mergeCell ref="C236:F236"/>
    <mergeCell ref="C237:F237"/>
    <mergeCell ref="C238:F238"/>
    <mergeCell ref="C239:F239"/>
    <mergeCell ref="C240:F240"/>
    <mergeCell ref="C241:F241"/>
    <mergeCell ref="B229:O229"/>
    <mergeCell ref="G230:J230"/>
    <mergeCell ref="C232:F232"/>
    <mergeCell ref="C233:F233"/>
    <mergeCell ref="C234:F234"/>
    <mergeCell ref="C235:F235"/>
    <mergeCell ref="W278:W279"/>
    <mergeCell ref="C254:F254"/>
    <mergeCell ref="C255:F255"/>
    <mergeCell ref="C256:F256"/>
    <mergeCell ref="C257:F257"/>
    <mergeCell ref="C258:F258"/>
    <mergeCell ref="C259:F259"/>
    <mergeCell ref="C242:F242"/>
    <mergeCell ref="C243:F243"/>
    <mergeCell ref="G249:J249"/>
    <mergeCell ref="C251:F251"/>
    <mergeCell ref="C252:F252"/>
    <mergeCell ref="C253:F253"/>
    <mergeCell ref="G304:J304"/>
    <mergeCell ref="Q305:Q306"/>
    <mergeCell ref="R305:R306"/>
    <mergeCell ref="S305:S306"/>
    <mergeCell ref="T305:T306"/>
    <mergeCell ref="B314:O314"/>
    <mergeCell ref="C260:F260"/>
    <mergeCell ref="C261:F261"/>
    <mergeCell ref="C262:F262"/>
    <mergeCell ref="H275:I275"/>
    <mergeCell ref="Q275:T275"/>
    <mergeCell ref="C322:F322"/>
    <mergeCell ref="C323:F323"/>
    <mergeCell ref="C324:F324"/>
    <mergeCell ref="C325:F325"/>
    <mergeCell ref="C326:F326"/>
    <mergeCell ref="C327:F327"/>
    <mergeCell ref="G315:J315"/>
    <mergeCell ref="C317:F317"/>
    <mergeCell ref="C318:F318"/>
    <mergeCell ref="C319:F319"/>
    <mergeCell ref="C320:F320"/>
    <mergeCell ref="C321:F321"/>
    <mergeCell ref="W363:W364"/>
    <mergeCell ref="G389:J389"/>
    <mergeCell ref="C340:F340"/>
    <mergeCell ref="C341:F341"/>
    <mergeCell ref="C342:F342"/>
    <mergeCell ref="C343:F343"/>
    <mergeCell ref="C344:F344"/>
    <mergeCell ref="C345:F345"/>
    <mergeCell ref="C328:F328"/>
    <mergeCell ref="G334:J334"/>
    <mergeCell ref="C336:F336"/>
    <mergeCell ref="C337:F337"/>
    <mergeCell ref="C338:F338"/>
    <mergeCell ref="C339:F339"/>
    <mergeCell ref="Q390:Q391"/>
    <mergeCell ref="R390:R391"/>
    <mergeCell ref="S390:S391"/>
    <mergeCell ref="T390:T391"/>
    <mergeCell ref="B399:O399"/>
    <mergeCell ref="G400:J400"/>
    <mergeCell ref="C346:F346"/>
    <mergeCell ref="C347:F347"/>
    <mergeCell ref="H360:I360"/>
    <mergeCell ref="Q360:T360"/>
    <mergeCell ref="C408:F408"/>
    <mergeCell ref="C409:F409"/>
    <mergeCell ref="C410:F410"/>
    <mergeCell ref="C411:F411"/>
    <mergeCell ref="C412:F412"/>
    <mergeCell ref="C413:F413"/>
    <mergeCell ref="C402:F402"/>
    <mergeCell ref="C403:F403"/>
    <mergeCell ref="C404:F404"/>
    <mergeCell ref="C405:F405"/>
    <mergeCell ref="C406:F406"/>
    <mergeCell ref="C407:F407"/>
    <mergeCell ref="C426:F426"/>
    <mergeCell ref="C427:F427"/>
    <mergeCell ref="C428:F428"/>
    <mergeCell ref="C429:F429"/>
    <mergeCell ref="C430:F430"/>
    <mergeCell ref="C431:F431"/>
    <mergeCell ref="G419:J419"/>
    <mergeCell ref="C421:F421"/>
    <mergeCell ref="C422:F422"/>
    <mergeCell ref="C423:F423"/>
    <mergeCell ref="C424:F424"/>
    <mergeCell ref="C425:F425"/>
    <mergeCell ref="C432:F432"/>
    <mergeCell ref="H445:I445"/>
    <mergeCell ref="Q445:T445"/>
    <mergeCell ref="W448:W449"/>
    <mergeCell ref="G474:J474"/>
    <mergeCell ref="Q475:Q476"/>
    <mergeCell ref="R475:R476"/>
    <mergeCell ref="S475:S476"/>
    <mergeCell ref="T475:T476"/>
    <mergeCell ref="C491:F491"/>
    <mergeCell ref="C492:F492"/>
    <mergeCell ref="C493:F493"/>
    <mergeCell ref="C494:F494"/>
    <mergeCell ref="C495:F495"/>
    <mergeCell ref="C496:F496"/>
    <mergeCell ref="B484:O484"/>
    <mergeCell ref="G485:J485"/>
    <mergeCell ref="C487:F487"/>
    <mergeCell ref="C488:F488"/>
    <mergeCell ref="C489:F489"/>
    <mergeCell ref="C490:F490"/>
    <mergeCell ref="W533:W534"/>
    <mergeCell ref="C509:F509"/>
    <mergeCell ref="C510:F510"/>
    <mergeCell ref="C511:F511"/>
    <mergeCell ref="C512:F512"/>
    <mergeCell ref="C513:F513"/>
    <mergeCell ref="C514:F514"/>
    <mergeCell ref="C497:F497"/>
    <mergeCell ref="C498:F498"/>
    <mergeCell ref="G504:J504"/>
    <mergeCell ref="C506:F506"/>
    <mergeCell ref="C507:F507"/>
    <mergeCell ref="C508:F508"/>
    <mergeCell ref="G559:J559"/>
    <mergeCell ref="Q560:Q561"/>
    <mergeCell ref="R560:R561"/>
    <mergeCell ref="S560:S561"/>
    <mergeCell ref="T560:T561"/>
    <mergeCell ref="B569:O569"/>
    <mergeCell ref="C515:F515"/>
    <mergeCell ref="C516:F516"/>
    <mergeCell ref="C517:F517"/>
    <mergeCell ref="H530:I530"/>
    <mergeCell ref="Q530:T530"/>
    <mergeCell ref="C577:F577"/>
    <mergeCell ref="C578:F578"/>
    <mergeCell ref="C579:F579"/>
    <mergeCell ref="C580:F580"/>
    <mergeCell ref="C581:F581"/>
    <mergeCell ref="C582:F582"/>
    <mergeCell ref="G570:J570"/>
    <mergeCell ref="C572:F572"/>
    <mergeCell ref="C573:F573"/>
    <mergeCell ref="C574:F574"/>
    <mergeCell ref="C575:F575"/>
    <mergeCell ref="C576:F576"/>
    <mergeCell ref="W618:W619"/>
    <mergeCell ref="G644:J644"/>
    <mergeCell ref="C595:F595"/>
    <mergeCell ref="C596:F596"/>
    <mergeCell ref="C597:F597"/>
    <mergeCell ref="C598:F598"/>
    <mergeCell ref="C599:F599"/>
    <mergeCell ref="C600:F600"/>
    <mergeCell ref="C583:F583"/>
    <mergeCell ref="G589:J589"/>
    <mergeCell ref="C591:F591"/>
    <mergeCell ref="C592:F592"/>
    <mergeCell ref="C593:F593"/>
    <mergeCell ref="C594:F594"/>
    <mergeCell ref="Q645:Q646"/>
    <mergeCell ref="R645:R646"/>
    <mergeCell ref="S645:S646"/>
    <mergeCell ref="T645:T646"/>
    <mergeCell ref="B654:O654"/>
    <mergeCell ref="G655:J655"/>
    <mergeCell ref="C601:F601"/>
    <mergeCell ref="C602:F602"/>
    <mergeCell ref="H615:I615"/>
    <mergeCell ref="Q615:T615"/>
    <mergeCell ref="C663:F663"/>
    <mergeCell ref="C664:F664"/>
    <mergeCell ref="C665:F665"/>
    <mergeCell ref="C666:F666"/>
    <mergeCell ref="C667:F667"/>
    <mergeCell ref="C668:F668"/>
    <mergeCell ref="C657:F657"/>
    <mergeCell ref="C658:F658"/>
    <mergeCell ref="C659:F659"/>
    <mergeCell ref="C660:F660"/>
    <mergeCell ref="C661:F661"/>
    <mergeCell ref="C662:F662"/>
    <mergeCell ref="C681:F681"/>
    <mergeCell ref="C682:F682"/>
    <mergeCell ref="C683:F683"/>
    <mergeCell ref="C684:F684"/>
    <mergeCell ref="C685:F685"/>
    <mergeCell ref="C686:F686"/>
    <mergeCell ref="G674:J674"/>
    <mergeCell ref="C676:F676"/>
    <mergeCell ref="C677:F677"/>
    <mergeCell ref="C678:F678"/>
    <mergeCell ref="C679:F679"/>
    <mergeCell ref="C680:F680"/>
    <mergeCell ref="C687:F687"/>
    <mergeCell ref="H700:I700"/>
    <mergeCell ref="Q700:T700"/>
    <mergeCell ref="W703:W704"/>
    <mergeCell ref="G729:J729"/>
    <mergeCell ref="Q730:Q731"/>
    <mergeCell ref="R730:R731"/>
    <mergeCell ref="S730:S731"/>
    <mergeCell ref="T730:T731"/>
    <mergeCell ref="C746:F746"/>
    <mergeCell ref="C747:F747"/>
    <mergeCell ref="C748:F748"/>
    <mergeCell ref="C749:F749"/>
    <mergeCell ref="C750:F750"/>
    <mergeCell ref="C751:F751"/>
    <mergeCell ref="B739:O739"/>
    <mergeCell ref="G740:J740"/>
    <mergeCell ref="C742:F742"/>
    <mergeCell ref="C743:F743"/>
    <mergeCell ref="C744:F744"/>
    <mergeCell ref="C745:F745"/>
    <mergeCell ref="C764:F764"/>
    <mergeCell ref="C765:F765"/>
    <mergeCell ref="C766:F766"/>
    <mergeCell ref="C767:F767"/>
    <mergeCell ref="C768:F768"/>
    <mergeCell ref="C769:F769"/>
    <mergeCell ref="C752:F752"/>
    <mergeCell ref="C753:F753"/>
    <mergeCell ref="G759:J759"/>
    <mergeCell ref="C761:F761"/>
    <mergeCell ref="C762:F762"/>
    <mergeCell ref="C763:F763"/>
    <mergeCell ref="S815:S816"/>
    <mergeCell ref="T815:T816"/>
    <mergeCell ref="B824:O824"/>
    <mergeCell ref="C770:F770"/>
    <mergeCell ref="C771:F771"/>
    <mergeCell ref="C772:F772"/>
    <mergeCell ref="H785:I785"/>
    <mergeCell ref="Q785:T785"/>
    <mergeCell ref="W788:W789"/>
    <mergeCell ref="G825:J825"/>
    <mergeCell ref="C827:F827"/>
    <mergeCell ref="C828:F828"/>
    <mergeCell ref="C829:F829"/>
    <mergeCell ref="C830:F830"/>
    <mergeCell ref="C831:F831"/>
    <mergeCell ref="G814:J814"/>
    <mergeCell ref="Q815:Q816"/>
    <mergeCell ref="R815:R816"/>
    <mergeCell ref="C838:F838"/>
    <mergeCell ref="G844:J844"/>
    <mergeCell ref="C846:F846"/>
    <mergeCell ref="C847:F847"/>
    <mergeCell ref="C848:F848"/>
    <mergeCell ref="C849:F849"/>
    <mergeCell ref="C832:F832"/>
    <mergeCell ref="C833:F833"/>
    <mergeCell ref="C834:F834"/>
    <mergeCell ref="C835:F835"/>
    <mergeCell ref="C836:F836"/>
    <mergeCell ref="C837:F837"/>
    <mergeCell ref="G865:J865"/>
    <mergeCell ref="B866:D866"/>
    <mergeCell ref="B867:D867"/>
    <mergeCell ref="B872:D872"/>
    <mergeCell ref="C850:F850"/>
    <mergeCell ref="C851:F851"/>
    <mergeCell ref="C852:F852"/>
    <mergeCell ref="C853:F853"/>
    <mergeCell ref="C854:F854"/>
    <mergeCell ref="C855:F855"/>
    <mergeCell ref="B907:D907"/>
    <mergeCell ref="B912:D912"/>
    <mergeCell ref="B877:D877"/>
    <mergeCell ref="B882:D882"/>
    <mergeCell ref="B887:D887"/>
    <mergeCell ref="B892:D892"/>
    <mergeCell ref="B897:D897"/>
    <mergeCell ref="B902:D902"/>
    <mergeCell ref="C856:F856"/>
    <mergeCell ref="C857:F857"/>
  </mergeCells>
  <conditionalFormatting sqref="C107:E131 C192:E216 C277:E301 C362:E386 C447:E471 C532:E556 C617:E641 C702:E726 C787:E811 E22:E48 C22:D46 E132:E133 E217:E218 E302:E303 E387:E388 E472:E473 E557:E558 E642:E643 E727:E728 E812:E813 B3:B7">
    <cfRule type="cellIs" dxfId="5" priority="2" operator="equal">
      <formula>0</formula>
    </cfRule>
  </conditionalFormatting>
  <conditionalFormatting sqref="R22:T48 R107:T133 R192:T218 R277:T303 R362:T388 R447:T473 R532:T558 R617:T643 R702:T728 R787:T813">
    <cfRule type="containsText" dxfId="4" priority="1" operator="containsText" text=" ">
      <formula>NOT(ISERROR(SEARCH(" ",R22)))</formula>
    </cfRule>
  </conditionalFormatting>
  <dataValidations count="1">
    <dataValidation type="list" allowBlank="1" showInputMessage="1" showErrorMessage="1" sqref="H787:H813 H702:H728 H617:H643 H532:H558 H447:H473 H362:H388 H277:H303 H192:H218 H107:H133 H22:H48">
      <formula1>ATgroups</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dimension ref="A1:AB922"/>
  <sheetViews>
    <sheetView zoomScaleNormal="100" workbookViewId="0">
      <selection activeCell="M3" sqref="M3:O6"/>
    </sheetView>
  </sheetViews>
  <sheetFormatPr defaultRowHeight="12.75"/>
  <cols>
    <col min="1" max="1" width="13.1640625" customWidth="1"/>
    <col min="2" max="2" width="39" customWidth="1"/>
    <col min="3" max="3" width="19" customWidth="1"/>
    <col min="4" max="4" width="11.33203125" customWidth="1"/>
    <col min="5" max="5" width="10.83203125" customWidth="1"/>
    <col min="12" max="12" width="4.83203125" customWidth="1"/>
    <col min="14" max="14" width="4.83203125" customWidth="1"/>
    <col min="15" max="15" width="10.6640625" customWidth="1"/>
    <col min="16" max="16" width="4.83203125" customWidth="1"/>
  </cols>
  <sheetData>
    <row r="1" spans="1:21" ht="15.75">
      <c r="A1" s="145" t="s">
        <v>193</v>
      </c>
      <c r="B1" s="146" t="s">
        <v>414</v>
      </c>
      <c r="C1" s="127"/>
      <c r="E1" s="147"/>
      <c r="F1" s="147"/>
      <c r="G1" s="147"/>
      <c r="H1" s="147"/>
      <c r="J1" s="44"/>
      <c r="K1" s="44"/>
      <c r="L1" s="44"/>
      <c r="M1" s="62" t="s">
        <v>192</v>
      </c>
      <c r="N1" s="62"/>
      <c r="O1" s="62"/>
      <c r="P1" s="62"/>
      <c r="Q1" s="62"/>
      <c r="R1" s="62"/>
      <c r="S1" s="62"/>
      <c r="T1" s="62"/>
      <c r="U1" s="62"/>
    </row>
    <row r="2" spans="1:21" ht="18">
      <c r="A2" s="2"/>
      <c r="J2" s="44"/>
      <c r="K2" s="44"/>
      <c r="L2" s="44"/>
      <c r="M2" s="77" t="s">
        <v>138</v>
      </c>
      <c r="N2" s="77"/>
      <c r="R2" s="44"/>
      <c r="S2" s="44"/>
      <c r="T2" s="44"/>
      <c r="U2" s="44"/>
    </row>
    <row r="3" spans="1:21" ht="12.75" customHeight="1">
      <c r="A3" s="2"/>
      <c r="B3" s="188" t="s">
        <v>201</v>
      </c>
      <c r="C3" s="188"/>
      <c r="D3" s="188"/>
      <c r="E3" s="188"/>
      <c r="F3" s="188"/>
      <c r="G3" s="188"/>
      <c r="H3" s="188"/>
      <c r="I3" s="188"/>
      <c r="J3" s="188"/>
      <c r="K3" s="188"/>
      <c r="L3" s="44"/>
      <c r="M3" s="207" t="s">
        <v>139</v>
      </c>
      <c r="N3" s="208" t="s">
        <v>419</v>
      </c>
      <c r="O3" s="209" t="s">
        <v>420</v>
      </c>
      <c r="R3" s="44"/>
      <c r="S3" s="44"/>
      <c r="T3" s="44"/>
      <c r="U3" s="44"/>
    </row>
    <row r="4" spans="1:21" ht="12.75" customHeight="1">
      <c r="A4" s="2"/>
      <c r="B4" s="188"/>
      <c r="C4" s="188"/>
      <c r="D4" s="188"/>
      <c r="E4" s="188"/>
      <c r="F4" s="188"/>
      <c r="G4" s="188"/>
      <c r="H4" s="188"/>
      <c r="I4" s="188"/>
      <c r="J4" s="188"/>
      <c r="K4" s="188"/>
      <c r="L4" s="44"/>
      <c r="M4" s="207" t="s">
        <v>416</v>
      </c>
      <c r="N4" s="208" t="s">
        <v>419</v>
      </c>
      <c r="O4" s="209" t="s">
        <v>421</v>
      </c>
      <c r="R4" s="44"/>
      <c r="S4" s="44"/>
      <c r="T4" s="44"/>
      <c r="U4" s="44"/>
    </row>
    <row r="5" spans="1:21" ht="12.75" customHeight="1">
      <c r="A5" s="2"/>
      <c r="B5" s="188"/>
      <c r="C5" s="188"/>
      <c r="D5" s="188"/>
      <c r="E5" s="188"/>
      <c r="F5" s="188"/>
      <c r="G5" s="188"/>
      <c r="H5" s="188"/>
      <c r="I5" s="188"/>
      <c r="J5" s="188"/>
      <c r="K5" s="188"/>
      <c r="L5" s="44"/>
      <c r="M5" s="207" t="s">
        <v>417</v>
      </c>
      <c r="N5" s="208" t="s">
        <v>419</v>
      </c>
      <c r="O5" s="209" t="s">
        <v>422</v>
      </c>
      <c r="R5" s="44"/>
      <c r="S5" s="44"/>
      <c r="T5" s="44"/>
      <c r="U5" s="44"/>
    </row>
    <row r="6" spans="1:21" ht="12.75" customHeight="1">
      <c r="A6" s="2"/>
      <c r="B6" s="188"/>
      <c r="C6" s="188"/>
      <c r="D6" s="188"/>
      <c r="E6" s="188"/>
      <c r="F6" s="188"/>
      <c r="G6" s="188"/>
      <c r="H6" s="188"/>
      <c r="I6" s="188"/>
      <c r="J6" s="188"/>
      <c r="K6" s="188"/>
      <c r="L6" s="44"/>
      <c r="M6" s="207" t="s">
        <v>418</v>
      </c>
      <c r="N6" s="208" t="s">
        <v>419</v>
      </c>
      <c r="O6" s="209" t="s">
        <v>423</v>
      </c>
      <c r="R6" s="44"/>
      <c r="S6" s="44"/>
      <c r="T6" s="44"/>
      <c r="U6" s="44"/>
    </row>
    <row r="7" spans="1:21" ht="12.75" customHeight="1">
      <c r="A7" s="2"/>
      <c r="B7" s="188"/>
      <c r="C7" s="188"/>
      <c r="D7" s="188"/>
      <c r="E7" s="188"/>
      <c r="F7" s="188"/>
      <c r="G7" s="188"/>
      <c r="H7" s="188"/>
      <c r="I7" s="188"/>
      <c r="J7" s="188"/>
      <c r="K7" s="188"/>
      <c r="L7" s="44"/>
      <c r="M7" s="44"/>
      <c r="N7" s="44"/>
      <c r="R7" s="44"/>
      <c r="S7" s="44"/>
      <c r="T7" s="44"/>
      <c r="U7" s="44"/>
    </row>
    <row r="8" spans="1:21" ht="18">
      <c r="A8" s="2"/>
      <c r="J8" s="44"/>
      <c r="K8" s="44"/>
      <c r="L8" s="44"/>
      <c r="M8" s="44"/>
      <c r="N8" s="44"/>
      <c r="R8" s="44"/>
      <c r="S8" s="44"/>
      <c r="T8" s="44"/>
      <c r="U8" s="44"/>
    </row>
    <row r="9" spans="1:21" ht="15.75">
      <c r="A9" s="74" t="s">
        <v>130</v>
      </c>
      <c r="B9" s="62" t="s">
        <v>207</v>
      </c>
    </row>
    <row r="10" spans="1:21">
      <c r="B10" s="77" t="s">
        <v>208</v>
      </c>
      <c r="C10" s="77"/>
      <c r="D10" s="77"/>
      <c r="E10" s="77"/>
      <c r="F10" s="77"/>
      <c r="G10" s="77"/>
      <c r="H10" s="77"/>
      <c r="I10" s="77"/>
      <c r="J10" s="77"/>
      <c r="K10" s="77"/>
      <c r="L10" s="77"/>
      <c r="M10" s="77"/>
      <c r="N10" s="77"/>
      <c r="O10" s="77"/>
      <c r="P10" s="77"/>
    </row>
    <row r="11" spans="1:21">
      <c r="B11" s="77" t="s">
        <v>132</v>
      </c>
      <c r="C11" s="77"/>
      <c r="D11" s="77"/>
      <c r="E11" s="77"/>
      <c r="F11" s="77"/>
      <c r="G11" s="77"/>
      <c r="H11" s="77"/>
      <c r="I11" s="77"/>
      <c r="J11" s="77"/>
      <c r="K11" s="77"/>
      <c r="L11" s="77"/>
      <c r="M11" s="77"/>
      <c r="N11" s="77"/>
      <c r="O11" s="77"/>
      <c r="P11" s="77"/>
    </row>
    <row r="12" spans="1:21">
      <c r="B12" s="77" t="s">
        <v>133</v>
      </c>
      <c r="C12" s="77"/>
      <c r="D12" s="77"/>
      <c r="E12" s="77"/>
      <c r="F12" s="77"/>
      <c r="G12" s="77"/>
      <c r="H12" s="77"/>
      <c r="I12" s="77"/>
      <c r="J12" s="77"/>
      <c r="K12" s="77"/>
      <c r="L12" s="77"/>
      <c r="M12" s="77"/>
      <c r="N12" s="77"/>
      <c r="O12" s="77"/>
      <c r="P12" s="77"/>
    </row>
    <row r="13" spans="1:21">
      <c r="B13" s="77" t="s">
        <v>134</v>
      </c>
      <c r="C13" s="77"/>
      <c r="D13" s="77"/>
      <c r="E13" s="77"/>
      <c r="F13" s="77"/>
      <c r="G13" s="77"/>
      <c r="H13" s="77"/>
      <c r="I13" s="77"/>
      <c r="J13" s="77"/>
      <c r="K13" s="77"/>
      <c r="L13" s="77"/>
      <c r="M13" s="77"/>
      <c r="N13" s="77"/>
      <c r="O13" s="77"/>
      <c r="P13" s="77"/>
      <c r="Q13" s="4"/>
      <c r="R13" s="4"/>
      <c r="S13" s="4"/>
      <c r="T13" s="4"/>
    </row>
    <row r="14" spans="1:21">
      <c r="A14" s="21"/>
      <c r="B14" s="50"/>
      <c r="C14" s="49"/>
      <c r="D14" s="49"/>
      <c r="E14" s="49"/>
      <c r="F14" s="49"/>
      <c r="G14" s="51"/>
      <c r="H14" s="51"/>
      <c r="I14" s="52"/>
      <c r="J14" s="53"/>
      <c r="K14" s="52"/>
      <c r="L14" s="52"/>
      <c r="M14" s="52"/>
      <c r="N14" s="51"/>
      <c r="O14" s="51"/>
      <c r="P14" s="51"/>
      <c r="Q14" s="54"/>
      <c r="R14" s="54"/>
      <c r="S14" s="54"/>
      <c r="T14" s="54"/>
    </row>
    <row r="15" spans="1:21">
      <c r="B15" s="66" t="s">
        <v>87</v>
      </c>
      <c r="C15" s="76" t="s">
        <v>141</v>
      </c>
      <c r="D15" s="62"/>
      <c r="E15" s="62"/>
      <c r="F15" s="44"/>
      <c r="K15" s="44"/>
      <c r="M15" s="66" t="s">
        <v>88</v>
      </c>
      <c r="N15" s="64">
        <v>0.06</v>
      </c>
      <c r="O15" s="67" t="s">
        <v>114</v>
      </c>
      <c r="P15" s="44"/>
      <c r="Q15" s="122"/>
      <c r="R15" s="122"/>
      <c r="S15" s="122"/>
      <c r="T15" s="122"/>
    </row>
    <row r="16" spans="1:21">
      <c r="B16" s="66"/>
      <c r="C16" s="77" t="s">
        <v>24</v>
      </c>
      <c r="D16" s="77"/>
      <c r="E16" s="77"/>
      <c r="F16" s="77"/>
      <c r="G16" s="77"/>
      <c r="H16" s="77"/>
      <c r="I16" s="78"/>
      <c r="J16" s="79"/>
      <c r="K16" s="80"/>
      <c r="L16" s="77"/>
      <c r="M16" s="77"/>
      <c r="N16" s="77"/>
      <c r="O16" s="77"/>
      <c r="P16" s="77"/>
      <c r="Q16" s="136"/>
      <c r="R16" s="136"/>
      <c r="S16" s="136"/>
      <c r="T16" s="136"/>
    </row>
    <row r="17" spans="2:28">
      <c r="B17" s="66"/>
      <c r="C17" s="77" t="s">
        <v>110</v>
      </c>
      <c r="D17" s="77"/>
      <c r="E17" s="77"/>
      <c r="F17" s="77"/>
      <c r="G17" s="77"/>
      <c r="H17" s="77"/>
      <c r="I17" s="78"/>
      <c r="J17" s="79"/>
      <c r="K17" s="80"/>
      <c r="L17" s="77"/>
      <c r="M17" s="77"/>
      <c r="N17" s="77"/>
      <c r="O17" s="77"/>
      <c r="P17" s="77"/>
      <c r="Q17" s="136"/>
      <c r="R17" s="136"/>
      <c r="S17" s="136"/>
      <c r="T17" s="136"/>
    </row>
    <row r="18" spans="2:28">
      <c r="B18" s="66"/>
      <c r="C18" s="77" t="s">
        <v>136</v>
      </c>
      <c r="D18" s="77"/>
      <c r="E18" s="77"/>
      <c r="F18" s="77"/>
      <c r="G18" s="77"/>
      <c r="H18" s="77"/>
      <c r="I18" s="78"/>
      <c r="J18" s="79"/>
      <c r="K18" s="80"/>
      <c r="L18" s="77"/>
      <c r="M18" s="77"/>
      <c r="N18" s="77"/>
      <c r="O18" s="77"/>
      <c r="P18" s="77"/>
      <c r="Q18" s="136"/>
      <c r="R18" s="136"/>
      <c r="S18" s="136"/>
      <c r="T18" s="136"/>
    </row>
    <row r="19" spans="2:28" ht="13.5" thickBot="1">
      <c r="B19" s="66"/>
      <c r="C19" s="77" t="s">
        <v>137</v>
      </c>
      <c r="D19" s="77"/>
      <c r="E19" s="77"/>
      <c r="F19" s="77"/>
      <c r="G19" s="77"/>
      <c r="H19" s="77"/>
      <c r="I19" s="78"/>
      <c r="J19" s="79"/>
      <c r="K19" s="80"/>
      <c r="L19" s="77"/>
      <c r="M19" s="77"/>
      <c r="N19" s="77"/>
      <c r="O19" s="77"/>
      <c r="P19" s="77"/>
      <c r="Q19" s="136"/>
      <c r="R19" s="136"/>
      <c r="S19" s="136"/>
      <c r="T19" s="136"/>
    </row>
    <row r="20" spans="2:28">
      <c r="B20" s="66"/>
      <c r="C20" s="44"/>
      <c r="D20" s="44"/>
      <c r="E20" s="44"/>
      <c r="F20" s="44"/>
      <c r="G20" s="44"/>
      <c r="H20" s="181" t="s">
        <v>139</v>
      </c>
      <c r="I20" s="181"/>
      <c r="J20" s="120"/>
      <c r="K20" s="67"/>
      <c r="L20" s="44"/>
      <c r="M20" s="44"/>
      <c r="N20" s="44"/>
      <c r="O20" s="44"/>
      <c r="P20" s="44"/>
      <c r="Q20" s="182" t="s">
        <v>89</v>
      </c>
      <c r="R20" s="183"/>
      <c r="S20" s="183"/>
      <c r="T20" s="184"/>
    </row>
    <row r="21" spans="2:28" ht="38.25">
      <c r="B21" s="68" t="s">
        <v>92</v>
      </c>
      <c r="C21" s="69" t="s">
        <v>34</v>
      </c>
      <c r="D21" s="141" t="s">
        <v>50</v>
      </c>
      <c r="E21" s="141" t="s">
        <v>153</v>
      </c>
      <c r="F21" s="141" t="s">
        <v>49</v>
      </c>
      <c r="G21" s="141" t="s">
        <v>48</v>
      </c>
      <c r="H21" s="121" t="s">
        <v>182</v>
      </c>
      <c r="I21" s="141" t="s">
        <v>181</v>
      </c>
      <c r="J21" s="141" t="s">
        <v>73</v>
      </c>
      <c r="K21" s="141" t="s">
        <v>74</v>
      </c>
      <c r="L21" s="141" t="s">
        <v>80</v>
      </c>
      <c r="M21" s="141" t="s">
        <v>75</v>
      </c>
      <c r="N21" s="141" t="s">
        <v>79</v>
      </c>
      <c r="O21" s="141" t="s">
        <v>52</v>
      </c>
      <c r="P21" s="141" t="s">
        <v>81</v>
      </c>
      <c r="Q21" s="105" t="s">
        <v>157</v>
      </c>
      <c r="R21" s="141" t="s">
        <v>74</v>
      </c>
      <c r="S21" s="141" t="s">
        <v>75</v>
      </c>
      <c r="T21" s="46" t="s">
        <v>52</v>
      </c>
      <c r="V21" s="6"/>
      <c r="W21" s="185"/>
      <c r="X21" s="185"/>
      <c r="Y21" s="6"/>
      <c r="Z21" s="6"/>
      <c r="AA21" s="6"/>
      <c r="AB21" s="6"/>
    </row>
    <row r="22" spans="2:28" ht="20.100000000000001" customHeight="1">
      <c r="B22" s="85" t="s">
        <v>122</v>
      </c>
      <c r="C22" s="81"/>
      <c r="D22" s="82"/>
      <c r="E22" s="104" t="b">
        <v>0</v>
      </c>
      <c r="F22" s="107">
        <v>4.1000000000000002E-2</v>
      </c>
      <c r="G22" s="84">
        <v>3096</v>
      </c>
      <c r="H22" s="123" t="s">
        <v>180</v>
      </c>
      <c r="I22" s="62"/>
      <c r="J22" s="63"/>
      <c r="K22" s="19" t="str">
        <f>IF($F22*J22&gt;0,$F22*J22,"--")</f>
        <v>--</v>
      </c>
      <c r="L22" s="143" t="str">
        <f t="shared" ref="L22:L48" si="0">IF(K22&gt;0,IFERROR(MATCH(K22,R_11values,-1),""),"")</f>
        <v/>
      </c>
      <c r="M22" s="19" t="str">
        <f>IF($G22*J22&gt;0,$G22*J22/1000,"--")</f>
        <v>--</v>
      </c>
      <c r="N22" s="143" t="str">
        <f t="shared" ref="N22:N48" si="1" xml:space="preserve"> IF(M22&gt;0, IFERROR(MATCH(M22,CO2values,-1),""),"")</f>
        <v/>
      </c>
      <c r="O22" s="106" t="str">
        <f t="shared" ref="O22:O47" si="2">IFERROR(((1000*J22)/(IF(ISNUMBER(I22),I22,CHOOSE(MATCH(H22,ATgroups,0),Acute1,Acute2,Acute3, Chronic1,Chronic2,Chronic3,Chronic4,Empty,"","")))),"--")</f>
        <v>--</v>
      </c>
      <c r="P22" s="143" t="str">
        <f t="shared" ref="P22:P48" si="3" xml:space="preserve"> IF(O22&gt;0, IFERROR(MATCH(O22,NVvalues,-1),""),"")</f>
        <v/>
      </c>
      <c r="Q22" s="70" t="b">
        <f t="shared" ref="Q22:Q47" si="4">OR(J22=0,NOT(E22),I22=0,AND(F22=0,G22=0))</f>
        <v>1</v>
      </c>
      <c r="R22" s="136" t="str">
        <f>IF(Q22,IF(OR(L22&lt;P22,N22&lt;P22),K22,"---"),"Consider ")</f>
        <v>---</v>
      </c>
      <c r="S22" s="136" t="str">
        <f>IF(Q22,IF(OR(L22&lt;P22,N22&lt;P22),M22,"---")," by ")</f>
        <v>---</v>
      </c>
      <c r="T22" s="65" t="str">
        <f>IF(Q22,IF(AND(L22&gt;=P22,N22&gt;=P22),O22,"---"),"constituent ")</f>
        <v>--</v>
      </c>
      <c r="V22" s="36" t="s">
        <v>185</v>
      </c>
      <c r="W22" s="77"/>
      <c r="Y22" s="6"/>
      <c r="Z22" s="6"/>
      <c r="AA22" s="104"/>
      <c r="AB22" s="6"/>
    </row>
    <row r="23" spans="2:28" ht="20.100000000000001" customHeight="1">
      <c r="B23" s="86" t="s">
        <v>40</v>
      </c>
      <c r="C23" s="81" t="s">
        <v>39</v>
      </c>
      <c r="D23" s="87"/>
      <c r="E23" s="104" t="b">
        <v>0</v>
      </c>
      <c r="F23" s="108">
        <v>1.1000000000000001</v>
      </c>
      <c r="G23" s="88"/>
      <c r="H23" s="123" t="s">
        <v>175</v>
      </c>
      <c r="I23" s="62"/>
      <c r="J23" s="89"/>
      <c r="K23" s="19" t="str">
        <f t="shared" ref="K23:K46" si="5">IF($F23*J23&gt;0,$F23*J23,"--")</f>
        <v>--</v>
      </c>
      <c r="L23" s="143" t="str">
        <f t="shared" si="0"/>
        <v/>
      </c>
      <c r="M23" s="19" t="str">
        <f t="shared" ref="M23:M47" si="6">IF($G23*J23&gt;0,$G23*J23/1000,"--")</f>
        <v>--</v>
      </c>
      <c r="N23" s="143" t="str">
        <f t="shared" si="1"/>
        <v/>
      </c>
      <c r="O23" s="106">
        <f t="shared" si="2"/>
        <v>0</v>
      </c>
      <c r="P23" s="143" t="str">
        <f t="shared" si="3"/>
        <v/>
      </c>
      <c r="Q23" s="70" t="b">
        <f t="shared" si="4"/>
        <v>1</v>
      </c>
      <c r="R23" s="136" t="str">
        <f t="shared" ref="R23:R47" si="7">IF(Q23,IF(OR(L23&lt;P23,N23&lt;P23),K23,"---"),"Consider ")</f>
        <v>---</v>
      </c>
      <c r="S23" s="136" t="str">
        <f t="shared" ref="S23:S47" si="8">IF(Q23,IF(OR(L23&lt;P23,N23&lt;P23),M23,"---")," by ")</f>
        <v>---</v>
      </c>
      <c r="T23" s="65">
        <f t="shared" ref="T23:T47" si="9">IF(Q23,IF(AND(L23&gt;=P23,N23&gt;=P23),O23,"---"),"constituent ")</f>
        <v>0</v>
      </c>
      <c r="W23" s="186" t="s">
        <v>186</v>
      </c>
      <c r="Y23" s="6"/>
      <c r="Z23" s="6"/>
      <c r="AA23" s="104"/>
      <c r="AB23" s="6"/>
    </row>
    <row r="24" spans="2:28" ht="20.100000000000001" customHeight="1">
      <c r="B24" s="86" t="s">
        <v>90</v>
      </c>
      <c r="C24" s="81" t="s">
        <v>43</v>
      </c>
      <c r="D24" s="87" t="s">
        <v>35</v>
      </c>
      <c r="E24" s="104" t="b">
        <v>1</v>
      </c>
      <c r="F24" s="108">
        <v>1</v>
      </c>
      <c r="G24" s="88"/>
      <c r="H24" s="123" t="s">
        <v>175</v>
      </c>
      <c r="I24" s="62"/>
      <c r="J24" s="89"/>
      <c r="K24" s="19" t="str">
        <f t="shared" si="5"/>
        <v>--</v>
      </c>
      <c r="L24" s="143" t="str">
        <f t="shared" si="0"/>
        <v/>
      </c>
      <c r="M24" s="19" t="str">
        <f t="shared" si="6"/>
        <v>--</v>
      </c>
      <c r="N24" s="143" t="str">
        <f t="shared" si="1"/>
        <v/>
      </c>
      <c r="O24" s="106">
        <f t="shared" si="2"/>
        <v>0</v>
      </c>
      <c r="P24" s="143" t="str">
        <f t="shared" si="3"/>
        <v/>
      </c>
      <c r="Q24" s="70" t="b">
        <f t="shared" si="4"/>
        <v>1</v>
      </c>
      <c r="R24" s="136" t="str">
        <f t="shared" si="7"/>
        <v>---</v>
      </c>
      <c r="S24" s="136" t="str">
        <f t="shared" si="8"/>
        <v>---</v>
      </c>
      <c r="T24" s="65">
        <f t="shared" si="9"/>
        <v>0</v>
      </c>
      <c r="V24" t="s">
        <v>184</v>
      </c>
      <c r="W24" s="186"/>
      <c r="X24" s="142" t="s">
        <v>187</v>
      </c>
      <c r="Y24" s="6"/>
      <c r="Z24" s="6"/>
      <c r="AA24" s="104"/>
      <c r="AB24" s="6"/>
    </row>
    <row r="25" spans="2:28" ht="20.100000000000001" customHeight="1">
      <c r="B25" s="86" t="s">
        <v>99</v>
      </c>
      <c r="C25" s="81" t="s">
        <v>44</v>
      </c>
      <c r="D25" s="87"/>
      <c r="E25" s="104" t="b">
        <v>0</v>
      </c>
      <c r="F25" s="108">
        <v>1</v>
      </c>
      <c r="G25" s="88"/>
      <c r="H25" s="123" t="s">
        <v>180</v>
      </c>
      <c r="I25" s="62"/>
      <c r="J25" s="89"/>
      <c r="K25" s="19" t="str">
        <f t="shared" si="5"/>
        <v>--</v>
      </c>
      <c r="L25" s="143" t="str">
        <f t="shared" si="0"/>
        <v/>
      </c>
      <c r="M25" s="19" t="str">
        <f t="shared" si="6"/>
        <v>--</v>
      </c>
      <c r="N25" s="143" t="str">
        <f t="shared" si="1"/>
        <v/>
      </c>
      <c r="O25" s="106" t="str">
        <f t="shared" si="2"/>
        <v>--</v>
      </c>
      <c r="P25" s="143" t="str">
        <f t="shared" si="3"/>
        <v/>
      </c>
      <c r="Q25" s="70" t="b">
        <f t="shared" si="4"/>
        <v>1</v>
      </c>
      <c r="R25" s="136" t="str">
        <f t="shared" si="7"/>
        <v>---</v>
      </c>
      <c r="S25" s="136" t="str">
        <f t="shared" si="8"/>
        <v>---</v>
      </c>
      <c r="T25" s="65" t="str">
        <f t="shared" si="9"/>
        <v>--</v>
      </c>
      <c r="V25" s="77"/>
      <c r="W25" s="124"/>
      <c r="X25">
        <f>W22*W25</f>
        <v>0</v>
      </c>
      <c r="Y25" s="6"/>
      <c r="Z25" s="6"/>
      <c r="AA25" s="104"/>
      <c r="AB25" s="6"/>
    </row>
    <row r="26" spans="2:28" ht="20.100000000000001" customHeight="1">
      <c r="B26" s="86" t="s">
        <v>100</v>
      </c>
      <c r="C26" s="81" t="s">
        <v>37</v>
      </c>
      <c r="D26" s="87"/>
      <c r="E26" s="104" t="b">
        <v>0</v>
      </c>
      <c r="F26" s="108">
        <v>1</v>
      </c>
      <c r="G26" s="88"/>
      <c r="H26" s="123" t="s">
        <v>180</v>
      </c>
      <c r="I26" s="62"/>
      <c r="J26" s="89"/>
      <c r="K26" s="19" t="str">
        <f t="shared" si="5"/>
        <v>--</v>
      </c>
      <c r="L26" s="143" t="str">
        <f t="shared" si="0"/>
        <v/>
      </c>
      <c r="M26" s="19" t="str">
        <f t="shared" si="6"/>
        <v>--</v>
      </c>
      <c r="N26" s="143" t="str">
        <f t="shared" si="1"/>
        <v/>
      </c>
      <c r="O26" s="106" t="str">
        <f t="shared" si="2"/>
        <v>--</v>
      </c>
      <c r="P26" s="143" t="str">
        <f t="shared" si="3"/>
        <v/>
      </c>
      <c r="Q26" s="70" t="b">
        <f t="shared" si="4"/>
        <v>1</v>
      </c>
      <c r="R26" s="136" t="str">
        <f t="shared" si="7"/>
        <v>---</v>
      </c>
      <c r="S26" s="136" t="str">
        <f t="shared" si="8"/>
        <v>---</v>
      </c>
      <c r="T26" s="65" t="str">
        <f t="shared" si="9"/>
        <v>--</v>
      </c>
      <c r="V26" s="77"/>
      <c r="W26" s="124"/>
      <c r="X26">
        <f>W22*W26</f>
        <v>0</v>
      </c>
      <c r="Y26" s="6"/>
      <c r="Z26" s="6"/>
      <c r="AA26" s="6"/>
      <c r="AB26" s="6"/>
    </row>
    <row r="27" spans="2:28" ht="20.100000000000001" customHeight="1">
      <c r="B27" s="86" t="s">
        <v>101</v>
      </c>
      <c r="C27" s="81" t="s">
        <v>36</v>
      </c>
      <c r="D27" s="87" t="s">
        <v>53</v>
      </c>
      <c r="E27" s="104" t="b">
        <v>1</v>
      </c>
      <c r="F27" s="108">
        <v>0.73</v>
      </c>
      <c r="G27" s="88"/>
      <c r="H27" s="123" t="s">
        <v>180</v>
      </c>
      <c r="I27" s="62"/>
      <c r="J27" s="89"/>
      <c r="K27" s="19" t="str">
        <f t="shared" si="5"/>
        <v>--</v>
      </c>
      <c r="L27" s="143" t="str">
        <f t="shared" si="0"/>
        <v/>
      </c>
      <c r="M27" s="19" t="str">
        <f t="shared" si="6"/>
        <v>--</v>
      </c>
      <c r="N27" s="143" t="str">
        <f t="shared" si="1"/>
        <v/>
      </c>
      <c r="O27" s="106" t="str">
        <f t="shared" si="2"/>
        <v>--</v>
      </c>
      <c r="P27" s="143" t="str">
        <f t="shared" si="3"/>
        <v/>
      </c>
      <c r="Q27" s="70" t="b">
        <f t="shared" si="4"/>
        <v>1</v>
      </c>
      <c r="R27" s="136" t="str">
        <f t="shared" si="7"/>
        <v>---</v>
      </c>
      <c r="S27" s="136" t="str">
        <f t="shared" si="8"/>
        <v>---</v>
      </c>
      <c r="T27" s="65" t="str">
        <f t="shared" si="9"/>
        <v>--</v>
      </c>
      <c r="V27" s="77"/>
      <c r="W27" s="124"/>
      <c r="X27">
        <f>W22*W27</f>
        <v>0</v>
      </c>
      <c r="Y27" s="6"/>
      <c r="Z27" s="6"/>
      <c r="AA27" s="6"/>
      <c r="AB27" s="6"/>
    </row>
    <row r="28" spans="2:28" ht="20.100000000000001" customHeight="1">
      <c r="B28" s="86" t="s">
        <v>41</v>
      </c>
      <c r="C28" s="81" t="s">
        <v>45</v>
      </c>
      <c r="D28" s="87"/>
      <c r="E28" s="104" t="b">
        <v>0</v>
      </c>
      <c r="F28" s="108">
        <v>0.7</v>
      </c>
      <c r="G28" s="88"/>
      <c r="H28" s="123" t="s">
        <v>170</v>
      </c>
      <c r="I28" s="62"/>
      <c r="J28" s="89"/>
      <c r="K28" s="19" t="str">
        <f t="shared" si="5"/>
        <v>--</v>
      </c>
      <c r="L28" s="143" t="str">
        <f t="shared" si="0"/>
        <v/>
      </c>
      <c r="M28" s="19" t="str">
        <f t="shared" si="6"/>
        <v>--</v>
      </c>
      <c r="N28" s="143" t="str">
        <f t="shared" si="1"/>
        <v/>
      </c>
      <c r="O28" s="106">
        <f t="shared" si="2"/>
        <v>0</v>
      </c>
      <c r="P28" s="143" t="str">
        <f t="shared" si="3"/>
        <v/>
      </c>
      <c r="Q28" s="70" t="b">
        <f t="shared" si="4"/>
        <v>1</v>
      </c>
      <c r="R28" s="136" t="str">
        <f t="shared" si="7"/>
        <v>---</v>
      </c>
      <c r="S28" s="136" t="str">
        <f t="shared" si="8"/>
        <v>---</v>
      </c>
      <c r="T28" s="65">
        <f t="shared" si="9"/>
        <v>0</v>
      </c>
      <c r="V28" s="77"/>
      <c r="W28" s="77"/>
      <c r="X28">
        <f>W22*W28</f>
        <v>0</v>
      </c>
      <c r="Y28" s="6"/>
      <c r="Z28" s="6"/>
      <c r="AA28" s="6"/>
      <c r="AB28" s="6"/>
    </row>
    <row r="29" spans="2:28" ht="20.100000000000001" customHeight="1">
      <c r="B29" s="86" t="s">
        <v>123</v>
      </c>
      <c r="C29" s="81" t="s">
        <v>46</v>
      </c>
      <c r="D29" s="87" t="s">
        <v>38</v>
      </c>
      <c r="E29" s="104" t="b">
        <v>0</v>
      </c>
      <c r="F29" s="108">
        <v>0.04</v>
      </c>
      <c r="G29" s="88"/>
      <c r="H29" s="123" t="s">
        <v>180</v>
      </c>
      <c r="I29" s="62"/>
      <c r="J29" s="89"/>
      <c r="K29" s="19" t="str">
        <f t="shared" si="5"/>
        <v>--</v>
      </c>
      <c r="L29" s="143" t="str">
        <f t="shared" si="0"/>
        <v/>
      </c>
      <c r="M29" s="19" t="str">
        <f t="shared" si="6"/>
        <v>--</v>
      </c>
      <c r="N29" s="143" t="str">
        <f t="shared" si="1"/>
        <v/>
      </c>
      <c r="O29" s="106" t="str">
        <f t="shared" si="2"/>
        <v>--</v>
      </c>
      <c r="P29" s="143" t="str">
        <f t="shared" si="3"/>
        <v/>
      </c>
      <c r="Q29" s="70" t="b">
        <f t="shared" si="4"/>
        <v>1</v>
      </c>
      <c r="R29" s="136" t="str">
        <f t="shared" si="7"/>
        <v>---</v>
      </c>
      <c r="S29" s="136" t="str">
        <f t="shared" si="8"/>
        <v>---</v>
      </c>
      <c r="T29" s="65" t="str">
        <f t="shared" si="9"/>
        <v>--</v>
      </c>
      <c r="V29" s="77"/>
      <c r="W29" s="77"/>
      <c r="X29">
        <f>W22*W29</f>
        <v>0</v>
      </c>
      <c r="Y29" s="6"/>
      <c r="Z29" s="6"/>
      <c r="AA29" s="6"/>
      <c r="AB29" s="6"/>
    </row>
    <row r="30" spans="2:28" ht="20.100000000000001" customHeight="1">
      <c r="B30" s="86" t="s">
        <v>124</v>
      </c>
      <c r="C30" s="81" t="s">
        <v>66</v>
      </c>
      <c r="D30" s="87"/>
      <c r="E30" s="104" t="b">
        <v>1</v>
      </c>
      <c r="F30" s="108"/>
      <c r="G30" s="88">
        <v>8830</v>
      </c>
      <c r="H30" s="123" t="s">
        <v>180</v>
      </c>
      <c r="I30" s="62"/>
      <c r="J30" s="89"/>
      <c r="K30" s="19" t="str">
        <f t="shared" si="5"/>
        <v>--</v>
      </c>
      <c r="L30" s="143" t="str">
        <f t="shared" si="0"/>
        <v/>
      </c>
      <c r="M30" s="19" t="str">
        <f t="shared" si="6"/>
        <v>--</v>
      </c>
      <c r="N30" s="143" t="str">
        <f t="shared" si="1"/>
        <v/>
      </c>
      <c r="O30" s="106" t="str">
        <f t="shared" si="2"/>
        <v>--</v>
      </c>
      <c r="P30" s="143" t="str">
        <f t="shared" si="3"/>
        <v/>
      </c>
      <c r="Q30" s="70" t="b">
        <f t="shared" si="4"/>
        <v>1</v>
      </c>
      <c r="R30" s="136" t="str">
        <f t="shared" si="7"/>
        <v>---</v>
      </c>
      <c r="S30" s="136" t="str">
        <f t="shared" si="8"/>
        <v>---</v>
      </c>
      <c r="T30" s="65" t="str">
        <f t="shared" si="9"/>
        <v>--</v>
      </c>
      <c r="V30" s="77"/>
      <c r="W30" s="77"/>
      <c r="X30">
        <f>W22*W30</f>
        <v>0</v>
      </c>
      <c r="Y30" s="6"/>
      <c r="Z30" s="6"/>
      <c r="AA30" s="6"/>
      <c r="AB30" s="6"/>
    </row>
    <row r="31" spans="2:28" ht="20.100000000000001" customHeight="1">
      <c r="B31" s="86" t="s">
        <v>94</v>
      </c>
      <c r="C31" s="81" t="s">
        <v>47</v>
      </c>
      <c r="D31" s="87"/>
      <c r="E31" s="104" t="b">
        <v>1</v>
      </c>
      <c r="F31" s="108">
        <v>0.12</v>
      </c>
      <c r="G31" s="88"/>
      <c r="H31" s="123" t="s">
        <v>175</v>
      </c>
      <c r="I31" s="62"/>
      <c r="J31" s="89"/>
      <c r="K31" s="19" t="str">
        <f t="shared" si="5"/>
        <v>--</v>
      </c>
      <c r="L31" s="143" t="str">
        <f t="shared" si="0"/>
        <v/>
      </c>
      <c r="M31" s="19" t="str">
        <f t="shared" si="6"/>
        <v>--</v>
      </c>
      <c r="N31" s="143" t="str">
        <f t="shared" si="1"/>
        <v/>
      </c>
      <c r="O31" s="106">
        <f t="shared" si="2"/>
        <v>0</v>
      </c>
      <c r="P31" s="143" t="str">
        <f t="shared" si="3"/>
        <v/>
      </c>
      <c r="Q31" s="70" t="b">
        <f t="shared" si="4"/>
        <v>1</v>
      </c>
      <c r="R31" s="136" t="str">
        <f t="shared" si="7"/>
        <v>---</v>
      </c>
      <c r="S31" s="136" t="str">
        <f t="shared" si="8"/>
        <v>---</v>
      </c>
      <c r="T31" s="65">
        <f t="shared" si="9"/>
        <v>0</v>
      </c>
      <c r="V31" s="77"/>
      <c r="W31" s="77"/>
      <c r="X31">
        <f>W22*W31</f>
        <v>0</v>
      </c>
      <c r="Y31" s="6"/>
      <c r="Z31" s="6"/>
      <c r="AA31" s="6"/>
      <c r="AB31" s="6"/>
    </row>
    <row r="32" spans="2:28" ht="20.100000000000001" customHeight="1">
      <c r="B32" s="86" t="s">
        <v>98</v>
      </c>
      <c r="C32" s="81" t="s">
        <v>65</v>
      </c>
      <c r="D32" s="87" t="s">
        <v>51</v>
      </c>
      <c r="E32" s="104" t="b">
        <v>0</v>
      </c>
      <c r="F32" s="108"/>
      <c r="G32" s="88">
        <v>9160</v>
      </c>
      <c r="H32" s="123" t="s">
        <v>180</v>
      </c>
      <c r="I32" s="62"/>
      <c r="J32" s="89"/>
      <c r="K32" s="19" t="str">
        <f t="shared" si="5"/>
        <v>--</v>
      </c>
      <c r="L32" s="143" t="str">
        <f t="shared" si="0"/>
        <v/>
      </c>
      <c r="M32" s="19" t="str">
        <f t="shared" si="6"/>
        <v>--</v>
      </c>
      <c r="N32" s="143" t="str">
        <f t="shared" si="1"/>
        <v/>
      </c>
      <c r="O32" s="106" t="str">
        <f t="shared" si="2"/>
        <v>--</v>
      </c>
      <c r="P32" s="143" t="str">
        <f t="shared" si="3"/>
        <v/>
      </c>
      <c r="Q32" s="70" t="b">
        <f t="shared" si="4"/>
        <v>1</v>
      </c>
      <c r="R32" s="136" t="str">
        <f t="shared" si="7"/>
        <v>---</v>
      </c>
      <c r="S32" s="136" t="str">
        <f t="shared" si="8"/>
        <v>---</v>
      </c>
      <c r="T32" s="65" t="str">
        <f t="shared" si="9"/>
        <v>--</v>
      </c>
      <c r="V32" s="77"/>
      <c r="W32" s="77"/>
      <c r="X32">
        <f>W22*W32</f>
        <v>0</v>
      </c>
      <c r="Y32" s="6"/>
      <c r="Z32" s="6"/>
      <c r="AA32" s="6"/>
      <c r="AB32" s="6"/>
    </row>
    <row r="33" spans="2:28" ht="20.100000000000001" customHeight="1">
      <c r="B33" s="86" t="s">
        <v>109</v>
      </c>
      <c r="C33" s="81" t="s">
        <v>69</v>
      </c>
      <c r="D33" s="87" t="s">
        <v>72</v>
      </c>
      <c r="E33" s="104" t="b">
        <v>0</v>
      </c>
      <c r="F33" s="108"/>
      <c r="G33" s="88">
        <v>1430</v>
      </c>
      <c r="H33" s="123" t="s">
        <v>180</v>
      </c>
      <c r="I33" s="62"/>
      <c r="J33" s="89"/>
      <c r="K33" s="19" t="str">
        <f t="shared" si="5"/>
        <v>--</v>
      </c>
      <c r="L33" s="143" t="str">
        <f t="shared" si="0"/>
        <v/>
      </c>
      <c r="M33" s="19" t="str">
        <f t="shared" si="6"/>
        <v>--</v>
      </c>
      <c r="N33" s="143" t="str">
        <f t="shared" si="1"/>
        <v/>
      </c>
      <c r="O33" s="106" t="str">
        <f t="shared" si="2"/>
        <v>--</v>
      </c>
      <c r="P33" s="143" t="str">
        <f t="shared" si="3"/>
        <v/>
      </c>
      <c r="Q33" s="70" t="b">
        <f t="shared" si="4"/>
        <v>1</v>
      </c>
      <c r="R33" s="136" t="str">
        <f t="shared" si="7"/>
        <v>---</v>
      </c>
      <c r="S33" s="136" t="str">
        <f t="shared" si="8"/>
        <v>---</v>
      </c>
      <c r="T33" s="65" t="str">
        <f t="shared" si="9"/>
        <v>--</v>
      </c>
      <c r="V33" s="77"/>
      <c r="W33" s="77"/>
      <c r="X33">
        <f>W22*W33</f>
        <v>0</v>
      </c>
      <c r="Y33" s="6"/>
      <c r="Z33" s="6"/>
      <c r="AA33" s="6"/>
      <c r="AB33" s="6"/>
    </row>
    <row r="34" spans="2:28" ht="20.100000000000001" customHeight="1" thickBot="1">
      <c r="B34" s="86" t="s">
        <v>95</v>
      </c>
      <c r="C34" s="81" t="s">
        <v>68</v>
      </c>
      <c r="D34" s="87"/>
      <c r="E34" s="104" t="b">
        <v>0</v>
      </c>
      <c r="F34" s="108"/>
      <c r="G34" s="88">
        <v>1640</v>
      </c>
      <c r="H34" s="123" t="s">
        <v>175</v>
      </c>
      <c r="I34" s="62"/>
      <c r="J34" s="89"/>
      <c r="K34" s="19" t="str">
        <f t="shared" si="5"/>
        <v>--</v>
      </c>
      <c r="L34" s="143" t="str">
        <f t="shared" si="0"/>
        <v/>
      </c>
      <c r="M34" s="19" t="str">
        <f t="shared" si="6"/>
        <v>--</v>
      </c>
      <c r="N34" s="143" t="str">
        <f t="shared" si="1"/>
        <v/>
      </c>
      <c r="O34" s="106">
        <f t="shared" si="2"/>
        <v>0</v>
      </c>
      <c r="P34" s="143" t="str">
        <f t="shared" si="3"/>
        <v/>
      </c>
      <c r="Q34" s="70" t="b">
        <f t="shared" si="4"/>
        <v>1</v>
      </c>
      <c r="R34" s="136" t="str">
        <f t="shared" si="7"/>
        <v>---</v>
      </c>
      <c r="S34" s="136" t="str">
        <f t="shared" si="8"/>
        <v>---</v>
      </c>
      <c r="T34" s="65">
        <f t="shared" si="9"/>
        <v>0</v>
      </c>
      <c r="V34" t="s">
        <v>188</v>
      </c>
      <c r="W34" s="125">
        <f>SUM(W25:W33)</f>
        <v>0</v>
      </c>
      <c r="X34" s="126">
        <f>SUM(X25:X33)</f>
        <v>0</v>
      </c>
      <c r="Y34" s="6"/>
      <c r="Z34" s="6"/>
      <c r="AA34" s="6"/>
      <c r="AB34" s="6"/>
    </row>
    <row r="35" spans="2:28" ht="20.100000000000001" customHeight="1" thickTop="1">
      <c r="B35" s="86" t="s">
        <v>97</v>
      </c>
      <c r="C35" s="81" t="s">
        <v>67</v>
      </c>
      <c r="D35" s="87" t="s">
        <v>105</v>
      </c>
      <c r="E35" s="104" t="b">
        <v>1</v>
      </c>
      <c r="F35" s="108"/>
      <c r="G35" s="88">
        <v>502</v>
      </c>
      <c r="H35" s="123" t="s">
        <v>180</v>
      </c>
      <c r="I35" s="62"/>
      <c r="J35" s="89"/>
      <c r="K35" s="19" t="str">
        <f t="shared" si="5"/>
        <v>--</v>
      </c>
      <c r="L35" s="143" t="str">
        <f t="shared" si="0"/>
        <v/>
      </c>
      <c r="M35" s="19" t="str">
        <f t="shared" si="6"/>
        <v>--</v>
      </c>
      <c r="N35" s="143" t="str">
        <f t="shared" si="1"/>
        <v/>
      </c>
      <c r="O35" s="106" t="str">
        <f t="shared" si="2"/>
        <v>--</v>
      </c>
      <c r="P35" s="143" t="str">
        <f t="shared" si="3"/>
        <v/>
      </c>
      <c r="Q35" s="70" t="b">
        <f t="shared" si="4"/>
        <v>1</v>
      </c>
      <c r="R35" s="136" t="str">
        <f t="shared" si="7"/>
        <v>---</v>
      </c>
      <c r="S35" s="136" t="str">
        <f t="shared" si="8"/>
        <v>---</v>
      </c>
      <c r="T35" s="65" t="str">
        <f t="shared" si="9"/>
        <v>--</v>
      </c>
      <c r="V35" s="152"/>
      <c r="W35" s="6"/>
      <c r="X35" s="6"/>
      <c r="Y35" s="6"/>
      <c r="Z35" s="6"/>
      <c r="AA35" s="6"/>
      <c r="AB35" s="6"/>
    </row>
    <row r="36" spans="2:28" ht="20.100000000000001" customHeight="1">
      <c r="B36" s="86" t="s">
        <v>60</v>
      </c>
      <c r="C36" s="81" t="s">
        <v>70</v>
      </c>
      <c r="D36" s="87"/>
      <c r="E36" s="104" t="b">
        <v>1</v>
      </c>
      <c r="F36" s="108"/>
      <c r="G36" s="88">
        <v>31</v>
      </c>
      <c r="H36" s="123" t="s">
        <v>174</v>
      </c>
      <c r="I36" s="62"/>
      <c r="J36" s="89"/>
      <c r="K36" s="19" t="str">
        <f t="shared" si="5"/>
        <v>--</v>
      </c>
      <c r="L36" s="143" t="str">
        <f t="shared" si="0"/>
        <v/>
      </c>
      <c r="M36" s="19" t="str">
        <f t="shared" si="6"/>
        <v>--</v>
      </c>
      <c r="N36" s="143" t="str">
        <f t="shared" si="1"/>
        <v/>
      </c>
      <c r="O36" s="106">
        <f t="shared" si="2"/>
        <v>0</v>
      </c>
      <c r="P36" s="143" t="str">
        <f t="shared" si="3"/>
        <v/>
      </c>
      <c r="Q36" s="70" t="b">
        <f t="shared" si="4"/>
        <v>1</v>
      </c>
      <c r="R36" s="136" t="str">
        <f t="shared" si="7"/>
        <v>---</v>
      </c>
      <c r="S36" s="136" t="str">
        <f t="shared" si="8"/>
        <v>---</v>
      </c>
      <c r="T36" s="65">
        <f t="shared" si="9"/>
        <v>0</v>
      </c>
      <c r="V36" s="152"/>
      <c r="W36" s="6"/>
      <c r="X36" s="6"/>
      <c r="Y36" s="6"/>
      <c r="Z36" s="6"/>
      <c r="AA36" s="6"/>
      <c r="AB36" s="6"/>
    </row>
    <row r="37" spans="2:28" ht="20.100000000000001" customHeight="1">
      <c r="B37" s="86" t="s">
        <v>96</v>
      </c>
      <c r="C37" s="81" t="s">
        <v>102</v>
      </c>
      <c r="D37" s="87"/>
      <c r="E37" s="104" t="b">
        <v>0</v>
      </c>
      <c r="F37" s="108"/>
      <c r="G37" s="88">
        <v>6</v>
      </c>
      <c r="H37" s="123" t="s">
        <v>180</v>
      </c>
      <c r="I37" s="62"/>
      <c r="J37" s="89"/>
      <c r="K37" s="19" t="str">
        <f t="shared" si="5"/>
        <v>--</v>
      </c>
      <c r="L37" s="143" t="str">
        <f t="shared" si="0"/>
        <v/>
      </c>
      <c r="M37" s="19" t="str">
        <f t="shared" si="6"/>
        <v>--</v>
      </c>
      <c r="N37" s="143" t="str">
        <f t="shared" si="1"/>
        <v/>
      </c>
      <c r="O37" s="106" t="str">
        <f t="shared" si="2"/>
        <v>--</v>
      </c>
      <c r="P37" s="143" t="str">
        <f t="shared" si="3"/>
        <v/>
      </c>
      <c r="Q37" s="70" t="b">
        <f t="shared" si="4"/>
        <v>1</v>
      </c>
      <c r="R37" s="136" t="str">
        <f t="shared" si="7"/>
        <v>---</v>
      </c>
      <c r="S37" s="136" t="str">
        <f t="shared" si="8"/>
        <v>---</v>
      </c>
      <c r="T37" s="65" t="str">
        <f t="shared" si="9"/>
        <v>--</v>
      </c>
      <c r="V37" s="152"/>
      <c r="W37" s="6"/>
      <c r="X37" s="6"/>
      <c r="Y37" s="6"/>
      <c r="Z37" s="6"/>
      <c r="AA37" s="6"/>
      <c r="AB37" s="6"/>
    </row>
    <row r="38" spans="2:28" ht="20.100000000000001" customHeight="1">
      <c r="B38" s="86" t="s">
        <v>59</v>
      </c>
      <c r="C38" s="81" t="s">
        <v>64</v>
      </c>
      <c r="D38" s="87"/>
      <c r="E38" s="104" t="b">
        <v>1</v>
      </c>
      <c r="F38" s="108"/>
      <c r="G38" s="88">
        <v>3</v>
      </c>
      <c r="H38" s="123" t="s">
        <v>180</v>
      </c>
      <c r="I38" s="62"/>
      <c r="J38" s="89"/>
      <c r="K38" s="19" t="str">
        <f t="shared" si="5"/>
        <v>--</v>
      </c>
      <c r="L38" s="143" t="str">
        <f t="shared" si="0"/>
        <v/>
      </c>
      <c r="M38" s="19" t="str">
        <f t="shared" si="6"/>
        <v>--</v>
      </c>
      <c r="N38" s="143" t="str">
        <f t="shared" si="1"/>
        <v/>
      </c>
      <c r="O38" s="106" t="str">
        <f t="shared" si="2"/>
        <v>--</v>
      </c>
      <c r="P38" s="143" t="str">
        <f t="shared" si="3"/>
        <v/>
      </c>
      <c r="Q38" s="70" t="b">
        <f t="shared" si="4"/>
        <v>1</v>
      </c>
      <c r="R38" s="136" t="str">
        <f t="shared" si="7"/>
        <v>---</v>
      </c>
      <c r="S38" s="136" t="str">
        <f t="shared" si="8"/>
        <v>---</v>
      </c>
      <c r="T38" s="65" t="str">
        <f t="shared" si="9"/>
        <v>--</v>
      </c>
      <c r="V38" s="152"/>
      <c r="W38" s="6"/>
      <c r="X38" s="6"/>
      <c r="Y38" s="6"/>
      <c r="Z38" s="6"/>
      <c r="AA38" s="6"/>
      <c r="AB38" s="6"/>
    </row>
    <row r="39" spans="2:28" ht="20.100000000000001" customHeight="1">
      <c r="B39" s="86" t="s">
        <v>58</v>
      </c>
      <c r="C39" s="81" t="s">
        <v>71</v>
      </c>
      <c r="D39" s="87"/>
      <c r="E39" s="104" t="b">
        <v>0</v>
      </c>
      <c r="F39" s="108"/>
      <c r="G39" s="88">
        <v>5</v>
      </c>
      <c r="H39" s="123" t="s">
        <v>175</v>
      </c>
      <c r="I39" s="62"/>
      <c r="J39" s="89"/>
      <c r="K39" s="19" t="str">
        <f t="shared" si="5"/>
        <v>--</v>
      </c>
      <c r="L39" s="143" t="str">
        <f t="shared" si="0"/>
        <v/>
      </c>
      <c r="M39" s="19" t="str">
        <f t="shared" si="6"/>
        <v>--</v>
      </c>
      <c r="N39" s="143" t="str">
        <f t="shared" si="1"/>
        <v/>
      </c>
      <c r="O39" s="106">
        <f t="shared" si="2"/>
        <v>0</v>
      </c>
      <c r="P39" s="143" t="str">
        <f t="shared" si="3"/>
        <v/>
      </c>
      <c r="Q39" s="70" t="b">
        <f t="shared" si="4"/>
        <v>1</v>
      </c>
      <c r="R39" s="136" t="str">
        <f t="shared" si="7"/>
        <v>---</v>
      </c>
      <c r="S39" s="136" t="str">
        <f t="shared" si="8"/>
        <v>---</v>
      </c>
      <c r="T39" s="65">
        <f t="shared" si="9"/>
        <v>0</v>
      </c>
      <c r="V39" s="152"/>
      <c r="W39" s="6"/>
      <c r="X39" s="6"/>
      <c r="Y39" s="6"/>
      <c r="Z39" s="6"/>
      <c r="AA39" s="6"/>
      <c r="AB39" s="6"/>
    </row>
    <row r="40" spans="2:28" ht="20.100000000000001" customHeight="1">
      <c r="B40" s="86" t="s">
        <v>91</v>
      </c>
      <c r="C40" s="81" t="s">
        <v>63</v>
      </c>
      <c r="D40" s="87"/>
      <c r="E40" s="104" t="b">
        <v>0</v>
      </c>
      <c r="F40" s="108"/>
      <c r="G40" s="88">
        <v>5</v>
      </c>
      <c r="H40" s="123" t="s">
        <v>174</v>
      </c>
      <c r="I40" s="62"/>
      <c r="J40" s="89"/>
      <c r="K40" s="19" t="str">
        <f t="shared" si="5"/>
        <v>--</v>
      </c>
      <c r="L40" s="143" t="str">
        <f t="shared" si="0"/>
        <v/>
      </c>
      <c r="M40" s="19" t="str">
        <f t="shared" si="6"/>
        <v>--</v>
      </c>
      <c r="N40" s="143" t="str">
        <f t="shared" si="1"/>
        <v/>
      </c>
      <c r="O40" s="106">
        <f t="shared" si="2"/>
        <v>0</v>
      </c>
      <c r="P40" s="143" t="str">
        <f t="shared" si="3"/>
        <v/>
      </c>
      <c r="Q40" s="70" t="b">
        <f t="shared" si="4"/>
        <v>1</v>
      </c>
      <c r="R40" s="136" t="str">
        <f t="shared" si="7"/>
        <v>---</v>
      </c>
      <c r="S40" s="136" t="str">
        <f t="shared" si="8"/>
        <v>---</v>
      </c>
      <c r="T40" s="65">
        <f t="shared" si="9"/>
        <v>0</v>
      </c>
      <c r="V40" s="152"/>
      <c r="W40" s="6"/>
      <c r="X40" s="6"/>
      <c r="Y40" s="6"/>
      <c r="Z40" s="6"/>
      <c r="AA40" s="6"/>
      <c r="AB40" s="6"/>
    </row>
    <row r="41" spans="2:28" ht="20.100000000000001" customHeight="1">
      <c r="B41" s="86" t="s">
        <v>140</v>
      </c>
      <c r="C41" s="81" t="s">
        <v>62</v>
      </c>
      <c r="D41" s="87"/>
      <c r="E41" s="104" t="b">
        <v>1</v>
      </c>
      <c r="F41" s="108"/>
      <c r="G41" s="88">
        <v>5</v>
      </c>
      <c r="H41" s="123" t="s">
        <v>174</v>
      </c>
      <c r="I41" s="62"/>
      <c r="J41" s="89"/>
      <c r="K41" s="19" t="str">
        <f t="shared" si="5"/>
        <v>--</v>
      </c>
      <c r="L41" s="143" t="str">
        <f t="shared" si="0"/>
        <v/>
      </c>
      <c r="M41" s="19" t="str">
        <f t="shared" si="6"/>
        <v>--</v>
      </c>
      <c r="N41" s="143" t="str">
        <f t="shared" si="1"/>
        <v/>
      </c>
      <c r="O41" s="106">
        <f t="shared" si="2"/>
        <v>0</v>
      </c>
      <c r="P41" s="143" t="str">
        <f t="shared" si="3"/>
        <v/>
      </c>
      <c r="Q41" s="70" t="b">
        <f t="shared" si="4"/>
        <v>1</v>
      </c>
      <c r="R41" s="136" t="str">
        <f t="shared" si="7"/>
        <v>---</v>
      </c>
      <c r="S41" s="136" t="str">
        <f t="shared" si="8"/>
        <v>---</v>
      </c>
      <c r="T41" s="65">
        <f t="shared" si="9"/>
        <v>0</v>
      </c>
      <c r="V41" s="152"/>
      <c r="W41" s="6"/>
      <c r="X41" s="6"/>
      <c r="Y41" s="6"/>
      <c r="Z41" s="6"/>
      <c r="AA41" s="6"/>
      <c r="AB41" s="6"/>
    </row>
    <row r="42" spans="2:28" ht="20.100000000000001" customHeight="1">
      <c r="B42" s="86" t="s">
        <v>106</v>
      </c>
      <c r="C42" s="81" t="s">
        <v>61</v>
      </c>
      <c r="D42" s="87"/>
      <c r="E42" s="104" t="b">
        <v>1</v>
      </c>
      <c r="F42" s="108"/>
      <c r="G42" s="88">
        <v>0</v>
      </c>
      <c r="H42" s="123" t="s">
        <v>180</v>
      </c>
      <c r="I42" s="62">
        <v>0.3</v>
      </c>
      <c r="J42" s="89"/>
      <c r="K42" s="19" t="str">
        <f t="shared" si="5"/>
        <v>--</v>
      </c>
      <c r="L42" s="143" t="str">
        <f t="shared" si="0"/>
        <v/>
      </c>
      <c r="M42" s="19" t="str">
        <f t="shared" si="6"/>
        <v>--</v>
      </c>
      <c r="N42" s="143" t="str">
        <f t="shared" si="1"/>
        <v/>
      </c>
      <c r="O42" s="106">
        <f t="shared" si="2"/>
        <v>0</v>
      </c>
      <c r="P42" s="143" t="str">
        <f t="shared" si="3"/>
        <v/>
      </c>
      <c r="Q42" s="70" t="b">
        <f t="shared" si="4"/>
        <v>1</v>
      </c>
      <c r="R42" s="136" t="str">
        <f t="shared" si="7"/>
        <v>---</v>
      </c>
      <c r="S42" s="136" t="str">
        <f t="shared" si="8"/>
        <v>---</v>
      </c>
      <c r="T42" s="65">
        <f t="shared" si="9"/>
        <v>0</v>
      </c>
      <c r="V42" s="152"/>
      <c r="W42" s="6"/>
      <c r="X42" s="6"/>
      <c r="Y42" s="6"/>
      <c r="Z42" s="6"/>
      <c r="AA42" s="6"/>
      <c r="AB42" s="6"/>
    </row>
    <row r="43" spans="2:28" ht="20.100000000000001" customHeight="1">
      <c r="B43" s="86" t="s">
        <v>107</v>
      </c>
      <c r="C43" s="81" t="s">
        <v>108</v>
      </c>
      <c r="D43" s="87"/>
      <c r="E43" s="104" t="b">
        <v>1</v>
      </c>
      <c r="F43" s="108"/>
      <c r="G43" s="88"/>
      <c r="H43" s="123" t="s">
        <v>180</v>
      </c>
      <c r="I43" s="62">
        <v>1.4E-2</v>
      </c>
      <c r="J43" s="89"/>
      <c r="K43" s="19" t="str">
        <f t="shared" si="5"/>
        <v>--</v>
      </c>
      <c r="L43" s="143" t="str">
        <f t="shared" si="0"/>
        <v/>
      </c>
      <c r="M43" s="19" t="str">
        <f t="shared" si="6"/>
        <v>--</v>
      </c>
      <c r="N43" s="143" t="str">
        <f t="shared" si="1"/>
        <v/>
      </c>
      <c r="O43" s="106">
        <f t="shared" si="2"/>
        <v>0</v>
      </c>
      <c r="P43" s="143" t="str">
        <f t="shared" si="3"/>
        <v/>
      </c>
      <c r="Q43" s="70" t="b">
        <f t="shared" si="4"/>
        <v>1</v>
      </c>
      <c r="R43" s="136" t="str">
        <f t="shared" si="7"/>
        <v>---</v>
      </c>
      <c r="S43" s="136" t="str">
        <f t="shared" si="8"/>
        <v>---</v>
      </c>
      <c r="T43" s="65">
        <f t="shared" si="9"/>
        <v>0</v>
      </c>
      <c r="V43" s="152"/>
      <c r="W43" s="6"/>
      <c r="X43" s="6"/>
      <c r="Y43" s="6"/>
      <c r="Z43" s="6"/>
      <c r="AA43" s="6"/>
      <c r="AB43" s="6"/>
    </row>
    <row r="44" spans="2:28" ht="20.100000000000001" customHeight="1">
      <c r="B44" s="86" t="s">
        <v>119</v>
      </c>
      <c r="C44" s="81"/>
      <c r="D44" s="87" t="s">
        <v>120</v>
      </c>
      <c r="E44" s="104" t="b">
        <v>0</v>
      </c>
      <c r="F44" s="108"/>
      <c r="G44" s="88"/>
      <c r="H44" s="123" t="s">
        <v>180</v>
      </c>
      <c r="I44" s="62">
        <v>19</v>
      </c>
      <c r="J44" s="89"/>
      <c r="K44" s="19" t="str">
        <f t="shared" si="5"/>
        <v>--</v>
      </c>
      <c r="L44" s="143" t="str">
        <f t="shared" si="0"/>
        <v/>
      </c>
      <c r="M44" s="19" t="str">
        <f t="shared" si="6"/>
        <v>--</v>
      </c>
      <c r="N44" s="143" t="str">
        <f t="shared" si="1"/>
        <v/>
      </c>
      <c r="O44" s="106">
        <f t="shared" si="2"/>
        <v>0</v>
      </c>
      <c r="P44" s="143" t="str">
        <f t="shared" si="3"/>
        <v/>
      </c>
      <c r="Q44" s="70" t="b">
        <f t="shared" si="4"/>
        <v>1</v>
      </c>
      <c r="R44" s="136" t="str">
        <f t="shared" si="7"/>
        <v>---</v>
      </c>
      <c r="S44" s="136" t="str">
        <f t="shared" si="8"/>
        <v>---</v>
      </c>
      <c r="T44" s="65">
        <f t="shared" si="9"/>
        <v>0</v>
      </c>
      <c r="V44" s="152"/>
      <c r="W44" s="6"/>
      <c r="X44" s="6"/>
      <c r="Y44" s="6"/>
      <c r="Z44" s="6"/>
      <c r="AA44" s="6"/>
      <c r="AB44" s="6"/>
    </row>
    <row r="45" spans="2:28" ht="20.100000000000001" customHeight="1">
      <c r="B45" s="86" t="s">
        <v>117</v>
      </c>
      <c r="C45" s="81"/>
      <c r="D45" s="87" t="s">
        <v>118</v>
      </c>
      <c r="E45" s="104" t="b">
        <v>0</v>
      </c>
      <c r="F45" s="108"/>
      <c r="G45" s="88"/>
      <c r="H45" s="123" t="s">
        <v>175</v>
      </c>
      <c r="I45" s="62"/>
      <c r="J45" s="89"/>
      <c r="K45" s="19" t="str">
        <f t="shared" si="5"/>
        <v>--</v>
      </c>
      <c r="L45" s="143" t="str">
        <f t="shared" si="0"/>
        <v/>
      </c>
      <c r="M45" s="19" t="str">
        <f t="shared" si="6"/>
        <v>--</v>
      </c>
      <c r="N45" s="143" t="str">
        <f t="shared" si="1"/>
        <v/>
      </c>
      <c r="O45" s="106">
        <f t="shared" si="2"/>
        <v>0</v>
      </c>
      <c r="P45" s="143" t="str">
        <f t="shared" si="3"/>
        <v/>
      </c>
      <c r="Q45" s="70" t="b">
        <f t="shared" si="4"/>
        <v>1</v>
      </c>
      <c r="R45" s="136" t="str">
        <f t="shared" si="7"/>
        <v>---</v>
      </c>
      <c r="S45" s="136" t="str">
        <f t="shared" si="8"/>
        <v>---</v>
      </c>
      <c r="T45" s="65">
        <f t="shared" si="9"/>
        <v>0</v>
      </c>
      <c r="V45" s="152"/>
      <c r="W45" s="6"/>
      <c r="X45" s="6"/>
      <c r="Y45" s="6"/>
      <c r="Z45" s="6"/>
      <c r="AA45" s="6"/>
      <c r="AB45" s="6"/>
    </row>
    <row r="46" spans="2:28" ht="20.100000000000001" customHeight="1">
      <c r="B46" s="85" t="s">
        <v>154</v>
      </c>
      <c r="C46" s="81" t="s">
        <v>104</v>
      </c>
      <c r="D46" s="87"/>
      <c r="E46" s="104" t="b">
        <v>0</v>
      </c>
      <c r="F46" s="108"/>
      <c r="G46" s="88"/>
      <c r="H46" s="123" t="s">
        <v>180</v>
      </c>
      <c r="I46" s="62"/>
      <c r="J46" s="89"/>
      <c r="K46" s="19" t="str">
        <f t="shared" si="5"/>
        <v>--</v>
      </c>
      <c r="L46" s="143" t="str">
        <f t="shared" si="0"/>
        <v/>
      </c>
      <c r="M46" s="19" t="str">
        <f t="shared" si="6"/>
        <v>--</v>
      </c>
      <c r="N46" s="143" t="str">
        <f t="shared" si="1"/>
        <v/>
      </c>
      <c r="O46" s="106" t="str">
        <f t="shared" si="2"/>
        <v>--</v>
      </c>
      <c r="P46" s="143" t="str">
        <f t="shared" si="3"/>
        <v/>
      </c>
      <c r="Q46" s="70" t="b">
        <f t="shared" si="4"/>
        <v>1</v>
      </c>
      <c r="R46" s="136" t="str">
        <f t="shared" si="7"/>
        <v>---</v>
      </c>
      <c r="S46" s="136" t="str">
        <f t="shared" si="8"/>
        <v>---</v>
      </c>
      <c r="T46" s="65" t="str">
        <f t="shared" si="9"/>
        <v>--</v>
      </c>
      <c r="V46" s="152"/>
      <c r="W46" s="6"/>
      <c r="X46" s="6"/>
      <c r="Y46" s="6"/>
      <c r="Z46" s="6"/>
      <c r="AA46" s="6"/>
      <c r="AB46" s="6"/>
    </row>
    <row r="47" spans="2:28" ht="20.100000000000001" customHeight="1">
      <c r="B47" s="86" t="s">
        <v>155</v>
      </c>
      <c r="C47" s="81"/>
      <c r="D47" s="83"/>
      <c r="E47" s="104" t="b">
        <v>1</v>
      </c>
      <c r="F47" s="109">
        <v>5.0000000000000001E-3</v>
      </c>
      <c r="G47" s="89"/>
      <c r="H47" s="123" t="s">
        <v>180</v>
      </c>
      <c r="I47" s="62">
        <v>0.01</v>
      </c>
      <c r="J47" s="89"/>
      <c r="K47" s="19" t="str">
        <f>IF($F47*J47&gt;0,$F47*J47,"--")</f>
        <v>--</v>
      </c>
      <c r="L47" s="143" t="str">
        <f t="shared" si="0"/>
        <v/>
      </c>
      <c r="M47" s="19" t="str">
        <f t="shared" si="6"/>
        <v>--</v>
      </c>
      <c r="N47" s="143" t="str">
        <f t="shared" si="1"/>
        <v/>
      </c>
      <c r="O47" s="106">
        <f t="shared" si="2"/>
        <v>0</v>
      </c>
      <c r="P47" s="143" t="str">
        <f t="shared" si="3"/>
        <v/>
      </c>
      <c r="Q47" s="70" t="b">
        <f t="shared" si="4"/>
        <v>1</v>
      </c>
      <c r="R47" s="136" t="str">
        <f t="shared" si="7"/>
        <v>---</v>
      </c>
      <c r="S47" s="136" t="str">
        <f t="shared" si="8"/>
        <v>---</v>
      </c>
      <c r="T47" s="65">
        <f t="shared" si="9"/>
        <v>0</v>
      </c>
      <c r="V47" s="152"/>
      <c r="W47" s="6"/>
      <c r="X47" s="6"/>
      <c r="Y47" s="6"/>
      <c r="Z47" s="6"/>
      <c r="AA47" s="6"/>
      <c r="AB47" s="6"/>
    </row>
    <row r="48" spans="2:28" ht="20.100000000000001" customHeight="1" thickBot="1">
      <c r="B48" s="86" t="s">
        <v>115</v>
      </c>
      <c r="C48" s="81" t="s">
        <v>69</v>
      </c>
      <c r="D48" s="87" t="s">
        <v>72</v>
      </c>
      <c r="E48" s="104" t="b">
        <v>1</v>
      </c>
      <c r="F48" s="108"/>
      <c r="G48" s="88">
        <v>1430</v>
      </c>
      <c r="H48" s="64"/>
      <c r="I48" s="89"/>
      <c r="J48" s="89">
        <v>1</v>
      </c>
      <c r="K48" s="19" t="str">
        <f>IF($F48*J48&gt;0,$F48*J48,"--")</f>
        <v>--</v>
      </c>
      <c r="L48" s="143" t="str">
        <f t="shared" si="0"/>
        <v/>
      </c>
      <c r="M48" s="19">
        <f>IF($G48*J48&gt;0,$G48*J48/1000,"--")</f>
        <v>1.43</v>
      </c>
      <c r="N48" s="143">
        <f t="shared" si="1"/>
        <v>3</v>
      </c>
      <c r="O48" s="106" t="str">
        <f>IFERROR(((1000*J48)/(IF(ISNUMBER(I48),I48,CHOOSE(MATCH(H48,ATgroups,0),Acute1,Acute2,Acute3, Chronic1,Chronic2,Chronic3,Chronic4,Empty,"","")))),"--")</f>
        <v>--</v>
      </c>
      <c r="P48" s="143" t="str">
        <f t="shared" si="3"/>
        <v/>
      </c>
      <c r="Q48" s="70" t="b">
        <f>OR(J48=0,NOT(E48),I48=0,AND(F48=0,G48=0))</f>
        <v>1</v>
      </c>
      <c r="R48" s="136" t="str">
        <f>IF(Q48,IF(OR(L48&lt;P48,N48&lt;P48),K48,"---"),"Consider ")</f>
        <v>--</v>
      </c>
      <c r="S48" s="136">
        <f>IF(Q48,IF(OR(L48&lt;P48,N48&lt;P48),M48,"---")," by ")</f>
        <v>1.43</v>
      </c>
      <c r="T48" s="65" t="str">
        <f>IF(Q48,IF(AND(L48&gt;=P48,N48&gt;=P48),O48,"---"),"constituent ")</f>
        <v>---</v>
      </c>
      <c r="V48" s="152"/>
      <c r="W48" s="6"/>
      <c r="X48" s="6"/>
      <c r="Y48" s="6"/>
      <c r="Z48" s="6"/>
      <c r="AA48" s="6"/>
      <c r="AB48" s="6"/>
    </row>
    <row r="49" spans="1:28" ht="13.5" thickBot="1">
      <c r="B49" s="73" t="s">
        <v>195</v>
      </c>
      <c r="C49" s="37"/>
      <c r="D49" s="55"/>
      <c r="E49" s="55"/>
      <c r="F49" s="71"/>
      <c r="G49" s="189" t="s">
        <v>16</v>
      </c>
      <c r="H49" s="189"/>
      <c r="I49" s="189"/>
      <c r="J49" s="190"/>
      <c r="K49" s="10"/>
      <c r="L49" s="10"/>
      <c r="M49" s="10"/>
      <c r="N49" s="10"/>
      <c r="O49" s="10"/>
      <c r="P49" s="143"/>
      <c r="Q49" s="91" t="s">
        <v>93</v>
      </c>
      <c r="R49" s="92">
        <f>IF($S52,SUM(R22:R48),"Invalid")</f>
        <v>0</v>
      </c>
      <c r="S49" s="92">
        <f>IF($S52,SUM(S22:S48),"Invalid")</f>
        <v>1.43</v>
      </c>
      <c r="T49" s="93">
        <f>IF($S52,SUM(T22:T48),"Invalid")</f>
        <v>0</v>
      </c>
      <c r="V49" s="6"/>
      <c r="W49" s="6"/>
      <c r="X49" s="6"/>
      <c r="Y49" s="6"/>
      <c r="Z49" s="6"/>
      <c r="AA49" s="6"/>
      <c r="AB49" s="6"/>
    </row>
    <row r="50" spans="1:28" ht="13.5" customHeight="1" thickTop="1">
      <c r="B50" s="38"/>
      <c r="C50" s="6"/>
      <c r="D50" s="137" t="s">
        <v>13</v>
      </c>
      <c r="E50" s="137"/>
      <c r="F50" s="137" t="s">
        <v>15</v>
      </c>
      <c r="G50" s="137">
        <v>1</v>
      </c>
      <c r="H50" s="137">
        <v>2</v>
      </c>
      <c r="I50" s="137">
        <v>3</v>
      </c>
      <c r="J50" s="72">
        <v>4</v>
      </c>
      <c r="K50" s="6"/>
      <c r="L50" s="6"/>
      <c r="M50" s="6"/>
      <c r="N50" s="6"/>
      <c r="O50" s="6"/>
      <c r="P50" s="44"/>
      <c r="Q50" s="191" t="s">
        <v>16</v>
      </c>
      <c r="R50" s="193" t="str">
        <f>IFERROR(IF(0=R49,"",MATCH(R49,R_11values,-1)),"Invalid")</f>
        <v/>
      </c>
      <c r="S50" s="193">
        <f>IFERROR(IF(0=S49,"",MATCH(S49,CO2values,-1)),"Invalid")</f>
        <v>3</v>
      </c>
      <c r="T50" s="195" t="str">
        <f>IFERROR(IF(0=T49,"",MATCH(T49,NVvalues,-1)),"Invalid")</f>
        <v/>
      </c>
      <c r="V50" s="6"/>
      <c r="W50" s="6"/>
      <c r="X50" s="6"/>
      <c r="Y50" s="6"/>
      <c r="Z50" s="6"/>
      <c r="AA50" s="6"/>
      <c r="AB50" s="6"/>
    </row>
    <row r="51" spans="1:28" ht="13.5" thickBot="1">
      <c r="B51" s="38"/>
      <c r="C51" s="6"/>
      <c r="D51" s="152" t="str">
        <f>C15</f>
        <v>Number/NameS1</v>
      </c>
      <c r="E51" s="152"/>
      <c r="F51" s="152" t="s">
        <v>112</v>
      </c>
      <c r="G51" s="136" t="str">
        <f>IF($S52,IF(R50=G50,N15,""),"Invalid")</f>
        <v/>
      </c>
      <c r="H51" s="136" t="str">
        <f>IF($S52,IF(R50=H50,N15,""),"Invalid")</f>
        <v/>
      </c>
      <c r="I51" s="136" t="str">
        <f>IF($S52,IF(R50=I50,N15,""),"Invalid")</f>
        <v/>
      </c>
      <c r="J51" s="65" t="str">
        <f>IF($S52,IF(R50=J50,N15,""),"Invalid")</f>
        <v/>
      </c>
      <c r="K51" s="44"/>
      <c r="L51" s="44"/>
      <c r="M51" s="44"/>
      <c r="N51" s="44"/>
      <c r="O51" s="44"/>
      <c r="P51" s="44"/>
      <c r="Q51" s="192"/>
      <c r="R51" s="194"/>
      <c r="S51" s="194"/>
      <c r="T51" s="196"/>
      <c r="V51" s="6"/>
      <c r="W51" s="6"/>
      <c r="X51" s="6"/>
      <c r="Y51" s="6"/>
      <c r="Z51" s="6"/>
      <c r="AA51" s="6"/>
      <c r="AB51" s="6"/>
    </row>
    <row r="52" spans="1:28">
      <c r="B52" s="38"/>
      <c r="C52" s="6"/>
      <c r="D52" s="6"/>
      <c r="E52" s="6"/>
      <c r="F52" s="152" t="s">
        <v>113</v>
      </c>
      <c r="G52" s="136" t="str">
        <f>IF($S52,IF(S50=G50,N15,""),"Invalid")</f>
        <v/>
      </c>
      <c r="H52" s="136" t="str">
        <f>IF($S52,IF(S50=H50,N15,""),"Invalid")</f>
        <v/>
      </c>
      <c r="I52" s="136">
        <f>IF($S52,IF(S50=I50,N15,""),"Invalid")</f>
        <v>0.06</v>
      </c>
      <c r="J52" s="65" t="str">
        <f>IF($S52,IF(S50=J50,N15,""),"Invalid")</f>
        <v/>
      </c>
      <c r="K52" s="44"/>
      <c r="L52" s="44"/>
      <c r="M52" s="44"/>
      <c r="N52" s="44"/>
      <c r="O52" s="44"/>
      <c r="P52" s="44"/>
      <c r="Q52" s="44"/>
      <c r="R52" s="66" t="s">
        <v>127</v>
      </c>
      <c r="S52" t="b">
        <f>AND(Q21:Q48)</f>
        <v>1</v>
      </c>
      <c r="T52" s="44"/>
      <c r="V52" s="6"/>
      <c r="W52" s="6"/>
      <c r="X52" s="6"/>
      <c r="Y52" s="6"/>
      <c r="Z52" s="6"/>
      <c r="AA52" s="6"/>
      <c r="AB52" s="6"/>
    </row>
    <row r="53" spans="1:28">
      <c r="B53" s="38"/>
      <c r="C53" s="4"/>
      <c r="D53" s="4"/>
      <c r="E53" s="4"/>
      <c r="F53" s="140" t="s">
        <v>116</v>
      </c>
      <c r="G53" s="135" t="str">
        <f>IF($S52,IF(T50=G50,N15,""),"Invalid")</f>
        <v/>
      </c>
      <c r="H53" s="135" t="str">
        <f>IF($S52,IF(T50=H50,N15,""),"Invalid")</f>
        <v/>
      </c>
      <c r="I53" s="135" t="str">
        <f>IF($S52,IF(T50=I50,N15,""),"Invalid")</f>
        <v/>
      </c>
      <c r="J53" s="94" t="str">
        <f>IF($S52,IF(T50=J50,N15,""),"Invalid")</f>
        <v/>
      </c>
    </row>
    <row r="54" spans="1:28" ht="13.5" thickBot="1">
      <c r="B54" s="38"/>
      <c r="C54" s="4"/>
      <c r="D54" s="4"/>
      <c r="E54" s="4"/>
      <c r="F54" s="140" t="s">
        <v>93</v>
      </c>
      <c r="G54" s="98">
        <f>IF($S52,SUM(G51:G53),"Invalid")</f>
        <v>0</v>
      </c>
      <c r="H54" s="98">
        <f>IF($S52,SUM(H51:H53),"Invalid")</f>
        <v>0</v>
      </c>
      <c r="I54" s="98">
        <f>IF($S52,SUM(I51:I53),"Invalid")</f>
        <v>0.06</v>
      </c>
      <c r="J54" s="99">
        <f>IF($S52,SUM(J51:J53),"Invalid")</f>
        <v>0</v>
      </c>
      <c r="L54" s="61"/>
    </row>
    <row r="55" spans="1:28" ht="13.5" thickTop="1">
      <c r="B55" s="38"/>
      <c r="C55" s="4"/>
      <c r="D55" s="4"/>
      <c r="E55" s="4"/>
      <c r="F55" s="140" t="s">
        <v>14</v>
      </c>
      <c r="G55" s="144" t="str">
        <f>IFERROR(IF(G54&gt;0,INDEX(LGletters,MATCH((G54),LGvalues,-1)),""),"Invalid")</f>
        <v/>
      </c>
      <c r="H55" s="144" t="str">
        <f>IFERROR(IF(H54&gt;0,INDEX(LGletters,MATCH((H54),LGvalues,-1)),""),"Invalid")</f>
        <v/>
      </c>
      <c r="I55" s="144" t="str">
        <f>IFERROR(IF(I54&gt;0,INDEX(LGletters,MATCH((I54),LGvalues,-1)),""),"Invalid")</f>
        <v>C</v>
      </c>
      <c r="J55" s="56" t="str">
        <f>IFERROR(IF(J54&gt;0,INDEX(LGletters,MATCH((J54),LGvalues,-1)),""),"Invalid")</f>
        <v/>
      </c>
      <c r="L55" s="103"/>
    </row>
    <row r="56" spans="1:28">
      <c r="B56" s="38"/>
      <c r="C56" s="4"/>
      <c r="D56" s="4"/>
      <c r="E56" s="4"/>
      <c r="F56" s="140" t="s">
        <v>23</v>
      </c>
      <c r="G56" s="135" t="str">
        <f>IFERROR(IF(G55="","",INDEX(Rindices, G50,FIND(UPPER(G55),"ABCDEF"))),"Invalid")</f>
        <v/>
      </c>
      <c r="H56" s="135" t="str">
        <f>IFERROR(IF(H55="","",INDEX(Rindices, H50,FIND(UPPER(H55),"ABCDEF"))),"Invalid")</f>
        <v/>
      </c>
      <c r="I56" s="135">
        <f>IFERROR(IF(I55="","",INDEX(Rindices, I50,FIND(UPPER(I55),"ABCDEF"))),"Invalid")</f>
        <v>2</v>
      </c>
      <c r="J56" s="94" t="str">
        <f>IFERROR(IF(J55="","",INDEX(Rindices, J50,FIND(UPPER(J55),"ABCDEF"))),"Invalid")</f>
        <v/>
      </c>
      <c r="L56" s="61"/>
    </row>
    <row r="57" spans="1:28" ht="13.5" thickBot="1">
      <c r="B57" s="40"/>
      <c r="C57" s="32"/>
      <c r="D57" s="32"/>
      <c r="E57" s="32"/>
      <c r="F57" s="41" t="s">
        <v>12</v>
      </c>
      <c r="G57" s="59" t="str">
        <f>IF($S52,IFERROR(CHOOSE(G56,"Very Low","Low","Medium","High","Very High"),""),"Invalid")</f>
        <v/>
      </c>
      <c r="H57" s="59" t="str">
        <f>IF($S52,IFERROR(CHOOSE(H56,"Very Low","Low","Medium","High","Very High"),""),"Invalid")</f>
        <v/>
      </c>
      <c r="I57" s="59" t="str">
        <f>IF($S52,IFERROR(CHOOSE(I56,"Very Low","Low","Medium","High","Very High"),""),"Invalid")</f>
        <v>Low</v>
      </c>
      <c r="J57" s="60" t="str">
        <f>IF($S52,IFERROR(CHOOSE(J56,"Very Low","Low","Medium","High","Very High"),""),"Invalid")</f>
        <v/>
      </c>
    </row>
    <row r="58" spans="1:28">
      <c r="A58" s="4"/>
      <c r="B58" s="4"/>
      <c r="C58" s="4"/>
      <c r="D58" s="4"/>
      <c r="E58" s="4"/>
      <c r="F58" s="140"/>
      <c r="G58" s="143"/>
      <c r="H58" s="143"/>
      <c r="I58" s="143"/>
      <c r="J58" s="143"/>
    </row>
    <row r="59" spans="1:28" ht="37.5" customHeight="1" thickBot="1">
      <c r="A59" s="4"/>
      <c r="B59" s="197" t="s">
        <v>202</v>
      </c>
      <c r="C59" s="197"/>
      <c r="D59" s="197"/>
      <c r="E59" s="197"/>
      <c r="F59" s="197"/>
      <c r="G59" s="197"/>
      <c r="H59" s="197"/>
      <c r="I59" s="197"/>
      <c r="J59" s="197"/>
      <c r="K59" s="197"/>
      <c r="L59" s="197"/>
      <c r="M59" s="197"/>
      <c r="N59" s="197"/>
      <c r="O59" s="197"/>
    </row>
    <row r="60" spans="1:28">
      <c r="B60" s="73" t="s">
        <v>196</v>
      </c>
      <c r="C60" s="37"/>
      <c r="D60" s="149" t="s">
        <v>197</v>
      </c>
      <c r="E60" s="150" t="str">
        <f>C15</f>
        <v>Number/NameS1</v>
      </c>
      <c r="F60" s="71"/>
      <c r="G60" s="189" t="s">
        <v>16</v>
      </c>
      <c r="H60" s="189"/>
      <c r="I60" s="189"/>
      <c r="J60" s="190"/>
    </row>
    <row r="61" spans="1:28">
      <c r="B61" s="38"/>
      <c r="C61" s="137" t="s">
        <v>15</v>
      </c>
      <c r="D61" s="4"/>
      <c r="E61" s="137"/>
      <c r="F61" s="4"/>
      <c r="G61" s="137">
        <v>1</v>
      </c>
      <c r="H61" s="137">
        <v>2</v>
      </c>
      <c r="I61" s="137">
        <v>3</v>
      </c>
      <c r="J61" s="72">
        <v>4</v>
      </c>
    </row>
    <row r="62" spans="1:28">
      <c r="B62" s="38"/>
      <c r="C62" s="199" t="s">
        <v>205</v>
      </c>
      <c r="D62" s="198"/>
      <c r="E62" s="198"/>
      <c r="F62" s="198"/>
      <c r="G62" s="11"/>
      <c r="H62" s="11"/>
      <c r="I62" s="11">
        <f>N15</f>
        <v>0.06</v>
      </c>
      <c r="J62" s="154"/>
    </row>
    <row r="63" spans="1:28">
      <c r="B63" s="38"/>
      <c r="C63" s="199"/>
      <c r="D63" s="198"/>
      <c r="E63" s="198"/>
      <c r="F63" s="198"/>
      <c r="G63" s="11"/>
      <c r="H63" s="11"/>
      <c r="I63" s="11"/>
      <c r="J63" s="154"/>
    </row>
    <row r="64" spans="1:28">
      <c r="B64" s="38"/>
      <c r="C64" s="198"/>
      <c r="D64" s="198"/>
      <c r="E64" s="198"/>
      <c r="F64" s="198"/>
      <c r="G64" s="11"/>
      <c r="H64" s="11"/>
      <c r="I64" s="11"/>
      <c r="J64" s="154"/>
    </row>
    <row r="65" spans="2:10">
      <c r="B65" s="38"/>
      <c r="C65" s="198"/>
      <c r="D65" s="198"/>
      <c r="E65" s="198"/>
      <c r="F65" s="198"/>
      <c r="G65" s="11"/>
      <c r="H65" s="11"/>
      <c r="I65" s="11"/>
      <c r="J65" s="154"/>
    </row>
    <row r="66" spans="2:10">
      <c r="B66" s="38"/>
      <c r="C66" s="198"/>
      <c r="D66" s="198"/>
      <c r="E66" s="198"/>
      <c r="F66" s="198"/>
      <c r="G66" s="11"/>
      <c r="H66" s="11"/>
      <c r="I66" s="11"/>
      <c r="J66" s="154"/>
    </row>
    <row r="67" spans="2:10">
      <c r="B67" s="38"/>
      <c r="C67" s="198"/>
      <c r="D67" s="198"/>
      <c r="E67" s="198"/>
      <c r="F67" s="198"/>
      <c r="G67" s="11"/>
      <c r="H67" s="11"/>
      <c r="I67" s="11"/>
      <c r="J67" s="154"/>
    </row>
    <row r="68" spans="2:10">
      <c r="B68" s="38"/>
      <c r="C68" s="198"/>
      <c r="D68" s="198"/>
      <c r="E68" s="198"/>
      <c r="F68" s="198"/>
      <c r="G68" s="11"/>
      <c r="H68" s="11"/>
      <c r="I68" s="11"/>
      <c r="J68" s="154"/>
    </row>
    <row r="69" spans="2:10">
      <c r="B69" s="38"/>
      <c r="C69" s="198"/>
      <c r="D69" s="198"/>
      <c r="E69" s="198"/>
      <c r="F69" s="198"/>
      <c r="G69" s="11"/>
      <c r="H69" s="11"/>
      <c r="I69" s="11"/>
      <c r="J69" s="154"/>
    </row>
    <row r="70" spans="2:10">
      <c r="B70" s="38"/>
      <c r="C70" s="198"/>
      <c r="D70" s="198"/>
      <c r="E70" s="198"/>
      <c r="F70" s="198"/>
      <c r="G70" s="11"/>
      <c r="H70" s="11"/>
      <c r="I70" s="11"/>
      <c r="J70" s="154"/>
    </row>
    <row r="71" spans="2:10">
      <c r="B71" s="38"/>
      <c r="C71" s="198"/>
      <c r="D71" s="198"/>
      <c r="E71" s="198"/>
      <c r="F71" s="198"/>
      <c r="G71" s="11"/>
      <c r="H71" s="11"/>
      <c r="I71" s="11"/>
      <c r="J71" s="154"/>
    </row>
    <row r="72" spans="2:10">
      <c r="B72" s="38"/>
      <c r="C72" s="198"/>
      <c r="D72" s="198"/>
      <c r="E72" s="198"/>
      <c r="F72" s="198"/>
      <c r="G72" s="11"/>
      <c r="H72" s="11"/>
      <c r="I72" s="11"/>
      <c r="J72" s="154"/>
    </row>
    <row r="73" spans="2:10">
      <c r="B73" s="38"/>
      <c r="C73" s="198"/>
      <c r="D73" s="198"/>
      <c r="E73" s="198"/>
      <c r="F73" s="198"/>
      <c r="G73" s="20"/>
      <c r="H73" s="20"/>
      <c r="I73" s="20"/>
      <c r="J73" s="58"/>
    </row>
    <row r="74" spans="2:10" ht="13.5" thickBot="1">
      <c r="B74" s="38"/>
      <c r="C74" s="4"/>
      <c r="D74" s="4"/>
      <c r="E74" s="4"/>
      <c r="F74" s="140" t="s">
        <v>93</v>
      </c>
      <c r="G74" s="98">
        <f>SUM(G62:G73)</f>
        <v>0</v>
      </c>
      <c r="H74" s="98">
        <f>SUM(H62:H73)</f>
        <v>0</v>
      </c>
      <c r="I74" s="98">
        <f>SUM(I62:I73)</f>
        <v>0.06</v>
      </c>
      <c r="J74" s="99">
        <f>SUM(J62:J73)</f>
        <v>0</v>
      </c>
    </row>
    <row r="75" spans="2:10" ht="13.5" thickTop="1">
      <c r="B75" s="38"/>
      <c r="C75" s="4"/>
      <c r="D75" s="4"/>
      <c r="E75" s="4"/>
      <c r="F75" s="140" t="s">
        <v>14</v>
      </c>
      <c r="G75" s="144" t="str">
        <f>IFERROR(IF(G74&gt;0,INDEX(LGletters,MATCH((G74),LGvalues,-1)),""),"Invalid")</f>
        <v/>
      </c>
      <c r="H75" s="144" t="str">
        <f>IFERROR(IF(H74&gt;0,INDEX(LGletters,MATCH((H74),LGvalues,-1)),""),"Invalid")</f>
        <v/>
      </c>
      <c r="I75" s="144" t="str">
        <f>IFERROR(IF(I74&gt;0,INDEX(LGletters,MATCH((I74),LGvalues,-1)),""),"Invalid")</f>
        <v>C</v>
      </c>
      <c r="J75" s="56" t="str">
        <f>IFERROR(IF(J74&gt;0,INDEX(LGletters,MATCH((J74),LGvalues,-1)),""),"Invalid")</f>
        <v/>
      </c>
    </row>
    <row r="76" spans="2:10">
      <c r="B76" s="38"/>
      <c r="C76" s="4"/>
      <c r="D76" s="4"/>
      <c r="E76" s="4"/>
      <c r="F76" s="140" t="s">
        <v>23</v>
      </c>
      <c r="G76" s="135" t="str">
        <f>IF(G75="","",INDEX(Rindices, G61,FIND(UPPER(G75),"ABCDEF")))</f>
        <v/>
      </c>
      <c r="H76" s="135" t="str">
        <f>IF(H75="","",INDEX(Rindices, H61,FIND(UPPER(H75),"ABCDEF")))</f>
        <v/>
      </c>
      <c r="I76" s="135">
        <f>IF(I75="","",INDEX(Rindices, I61,FIND(UPPER(I75),"ABCDEF")))</f>
        <v>2</v>
      </c>
      <c r="J76" s="94" t="str">
        <f>IF(J75="","",INDEX(Rindices, J61,FIND(UPPER(J75),"ABCDEF")))</f>
        <v/>
      </c>
    </row>
    <row r="77" spans="2:10" ht="13.5" thickBot="1">
      <c r="B77" s="40"/>
      <c r="C77" s="32"/>
      <c r="D77" s="32"/>
      <c r="E77" s="32"/>
      <c r="F77" s="41" t="s">
        <v>12</v>
      </c>
      <c r="G77" s="148" t="str">
        <f>IFERROR(CHOOSE(G76,"Very Low","Low","Medium","High","Very High"),"")</f>
        <v/>
      </c>
      <c r="H77" s="148" t="str">
        <f>IFERROR(CHOOSE(H76,"Very Low","Low","Medium","High","Very High"),"")</f>
        <v/>
      </c>
      <c r="I77" s="148" t="str">
        <f>IFERROR(CHOOSE(I76,"Very Low","Low","Medium","High","Very High"),"")</f>
        <v>Low</v>
      </c>
      <c r="J77" s="151" t="str">
        <f>IFERROR(CHOOSE(J76,"Very Low","Low","Medium","High","Very High"),"")</f>
        <v/>
      </c>
    </row>
    <row r="78" spans="2:10" ht="13.5" thickBot="1">
      <c r="B78" s="4"/>
      <c r="C78" s="4"/>
      <c r="D78" s="4"/>
      <c r="E78" s="4"/>
      <c r="F78" s="140"/>
      <c r="G78" s="143"/>
      <c r="H78" s="143"/>
      <c r="I78" s="143"/>
      <c r="J78" s="143"/>
    </row>
    <row r="79" spans="2:10">
      <c r="B79" s="73" t="s">
        <v>198</v>
      </c>
      <c r="C79" s="37"/>
      <c r="D79" s="149" t="s">
        <v>197</v>
      </c>
      <c r="E79" s="150" t="str">
        <f>C15</f>
        <v>Number/NameS1</v>
      </c>
      <c r="F79" s="71"/>
      <c r="G79" s="189" t="s">
        <v>16</v>
      </c>
      <c r="H79" s="189"/>
      <c r="I79" s="189"/>
      <c r="J79" s="190"/>
    </row>
    <row r="80" spans="2:10">
      <c r="B80" s="38"/>
      <c r="C80" s="137" t="s">
        <v>15</v>
      </c>
      <c r="D80" s="4"/>
      <c r="E80" s="137"/>
      <c r="F80" s="4"/>
      <c r="G80" s="137">
        <v>1</v>
      </c>
      <c r="H80" s="137">
        <v>2</v>
      </c>
      <c r="I80" s="137">
        <v>3</v>
      </c>
      <c r="J80" s="72">
        <v>4</v>
      </c>
    </row>
    <row r="81" spans="2:10">
      <c r="B81" s="38"/>
      <c r="C81" s="199"/>
      <c r="D81" s="199"/>
      <c r="E81" s="199"/>
      <c r="F81" s="199"/>
      <c r="G81" s="137"/>
      <c r="H81" s="137"/>
      <c r="I81" s="137"/>
      <c r="J81" s="72"/>
    </row>
    <row r="82" spans="2:10">
      <c r="B82" s="38"/>
      <c r="C82" s="199"/>
      <c r="D82" s="199"/>
      <c r="E82" s="199"/>
      <c r="F82" s="199"/>
      <c r="G82" s="137"/>
      <c r="H82" s="137"/>
      <c r="I82" s="137"/>
      <c r="J82" s="72"/>
    </row>
    <row r="83" spans="2:10">
      <c r="B83" s="38"/>
      <c r="C83" s="199"/>
      <c r="D83" s="199"/>
      <c r="E83" s="199"/>
      <c r="F83" s="199"/>
      <c r="G83" s="137"/>
      <c r="H83" s="137"/>
      <c r="I83" s="137"/>
      <c r="J83" s="72"/>
    </row>
    <row r="84" spans="2:10">
      <c r="B84" s="38"/>
      <c r="C84" s="199"/>
      <c r="D84" s="199"/>
      <c r="E84" s="199"/>
      <c r="F84" s="199"/>
      <c r="G84" s="137"/>
      <c r="H84" s="137"/>
      <c r="I84" s="137"/>
      <c r="J84" s="72"/>
    </row>
    <row r="85" spans="2:10">
      <c r="B85" s="38"/>
      <c r="C85" s="199"/>
      <c r="D85" s="199"/>
      <c r="E85" s="199"/>
      <c r="F85" s="199"/>
      <c r="G85" s="137"/>
      <c r="H85" s="137"/>
      <c r="I85" s="137"/>
      <c r="J85" s="72"/>
    </row>
    <row r="86" spans="2:10">
      <c r="B86" s="38"/>
      <c r="C86" s="199"/>
      <c r="D86" s="199"/>
      <c r="E86" s="199"/>
      <c r="F86" s="199"/>
      <c r="G86" s="137"/>
      <c r="H86" s="137"/>
      <c r="I86" s="137"/>
      <c r="J86" s="72"/>
    </row>
    <row r="87" spans="2:10">
      <c r="B87" s="38"/>
      <c r="C87" s="199"/>
      <c r="D87" s="199"/>
      <c r="E87" s="199"/>
      <c r="F87" s="199"/>
      <c r="G87" s="137"/>
      <c r="H87" s="137"/>
      <c r="I87" s="137"/>
      <c r="J87" s="72"/>
    </row>
    <row r="88" spans="2:10">
      <c r="B88" s="38"/>
      <c r="C88" s="199"/>
      <c r="D88" s="199"/>
      <c r="E88" s="199"/>
      <c r="F88" s="199"/>
      <c r="G88" s="137"/>
      <c r="H88" s="137"/>
      <c r="I88" s="137"/>
      <c r="J88" s="72"/>
    </row>
    <row r="89" spans="2:10">
      <c r="B89" s="38"/>
      <c r="C89" s="199"/>
      <c r="D89" s="199"/>
      <c r="E89" s="199"/>
      <c r="F89" s="199"/>
      <c r="G89" s="137"/>
      <c r="H89" s="137"/>
      <c r="I89" s="137"/>
      <c r="J89" s="72"/>
    </row>
    <row r="90" spans="2:10">
      <c r="B90" s="38"/>
      <c r="C90" s="199"/>
      <c r="D90" s="199"/>
      <c r="E90" s="199"/>
      <c r="F90" s="199"/>
      <c r="G90" s="136"/>
      <c r="H90" s="136"/>
      <c r="I90" s="136"/>
      <c r="J90" s="65"/>
    </row>
    <row r="91" spans="2:10">
      <c r="B91" s="38"/>
      <c r="C91" s="199"/>
      <c r="D91" s="199"/>
      <c r="E91" s="199"/>
      <c r="F91" s="199"/>
      <c r="G91" s="136"/>
      <c r="H91" s="136"/>
      <c r="I91" s="136"/>
      <c r="J91" s="65"/>
    </row>
    <row r="92" spans="2:10">
      <c r="B92" s="38"/>
      <c r="C92" s="199"/>
      <c r="D92" s="199"/>
      <c r="E92" s="199"/>
      <c r="F92" s="199"/>
      <c r="G92" s="135"/>
      <c r="H92" s="135"/>
      <c r="I92" s="135"/>
      <c r="J92" s="94"/>
    </row>
    <row r="93" spans="2:10" ht="13.5" thickBot="1">
      <c r="B93" s="38"/>
      <c r="C93" s="4"/>
      <c r="D93" s="4"/>
      <c r="E93" s="4"/>
      <c r="F93" s="140" t="s">
        <v>93</v>
      </c>
      <c r="G93" s="98">
        <f>SUM(G81:G92)</f>
        <v>0</v>
      </c>
      <c r="H93" s="98">
        <f>SUM(H81:H92)</f>
        <v>0</v>
      </c>
      <c r="I93" s="98">
        <f>SUM(I81:I92)</f>
        <v>0</v>
      </c>
      <c r="J93" s="99">
        <f>SUM(J81:J92)</f>
        <v>0</v>
      </c>
    </row>
    <row r="94" spans="2:10" ht="13.5" thickTop="1">
      <c r="B94" s="38"/>
      <c r="C94" s="4"/>
      <c r="D94" s="4"/>
      <c r="E94" s="4"/>
      <c r="F94" s="140" t="s">
        <v>14</v>
      </c>
      <c r="G94" s="144" t="str">
        <f>IFERROR(IF(G93&gt;0,INDEX(LGletters,MATCH((G93),LGvalues,-1)),""),"Invalid")</f>
        <v/>
      </c>
      <c r="H94" s="144" t="str">
        <f>IFERROR(IF(H93&gt;0,INDEX(LGletters,MATCH((H93),LGvalues,-1)),""),"Invalid")</f>
        <v/>
      </c>
      <c r="I94" s="144" t="str">
        <f>IFERROR(IF(I93&gt;0,INDEX(LGletters,MATCH((I93),LGvalues,-1)),""),"Invalid")</f>
        <v/>
      </c>
      <c r="J94" s="56" t="str">
        <f>IFERROR(IF(J93&gt;0,INDEX(LGletters,MATCH((J93),LGvalues,-1)),""),"Invalid")</f>
        <v/>
      </c>
    </row>
    <row r="95" spans="2:10">
      <c r="B95" s="38"/>
      <c r="C95" s="4"/>
      <c r="D95" s="4"/>
      <c r="E95" s="4"/>
      <c r="F95" s="140" t="s">
        <v>23</v>
      </c>
      <c r="G95" s="135" t="str">
        <f>IF(G94="","",INDEX(Rindices, G80,FIND(UPPER(G94),"ABCDEF")))</f>
        <v/>
      </c>
      <c r="H95" s="135" t="str">
        <f>IF(H94="","",INDEX(Rindices, H80,FIND(UPPER(H94),"ABCDEF")))</f>
        <v/>
      </c>
      <c r="I95" s="135" t="str">
        <f>IF(I94="","",INDEX(Rindices, I80,FIND(UPPER(I94),"ABCDEF")))</f>
        <v/>
      </c>
      <c r="J95" s="94" t="str">
        <f>IF(J94="","",INDEX(Rindices, J80,FIND(UPPER(J94),"ABCDEF")))</f>
        <v/>
      </c>
    </row>
    <row r="96" spans="2:10" ht="13.5" thickBot="1">
      <c r="B96" s="40"/>
      <c r="C96" s="32"/>
      <c r="D96" s="32"/>
      <c r="E96" s="32"/>
      <c r="F96" s="41" t="s">
        <v>12</v>
      </c>
      <c r="G96" s="148" t="str">
        <f>IFERROR(CHOOSE(G95,"Very Low","Low","Medium","High","Very High"),"")</f>
        <v/>
      </c>
      <c r="H96" s="148" t="str">
        <f>IFERROR(CHOOSE(H95,"Very Low","Low","Medium","High","Very High"),"")</f>
        <v/>
      </c>
      <c r="I96" s="148" t="str">
        <f>IFERROR(CHOOSE(I95,"Very Low","Low","Medium","High","Very High"),"")</f>
        <v/>
      </c>
      <c r="J96" s="151" t="str">
        <f>IFERROR(CHOOSE(J95,"Very Low","Low","Medium","High","Very High"),"")</f>
        <v/>
      </c>
    </row>
    <row r="97" spans="1:24">
      <c r="B97" s="4"/>
      <c r="C97" s="4"/>
      <c r="D97" s="4"/>
      <c r="E97" s="4"/>
      <c r="F97" s="140"/>
      <c r="G97" s="143"/>
      <c r="H97" s="143"/>
      <c r="I97" s="143"/>
      <c r="J97" s="143"/>
    </row>
    <row r="98" spans="1:24">
      <c r="B98" s="4"/>
      <c r="C98" s="4"/>
      <c r="D98" s="4"/>
      <c r="E98" s="4"/>
      <c r="F98" s="140"/>
      <c r="G98" s="143"/>
      <c r="H98" s="143"/>
      <c r="I98" s="143"/>
      <c r="J98" s="143"/>
    </row>
    <row r="99" spans="1:24">
      <c r="A99" s="21"/>
      <c r="B99" s="50"/>
      <c r="C99" s="49"/>
      <c r="D99" s="49"/>
      <c r="E99" s="49"/>
      <c r="F99" s="49"/>
      <c r="G99" s="51"/>
      <c r="H99" s="51"/>
      <c r="I99" s="52"/>
      <c r="J99" s="53"/>
      <c r="K99" s="52"/>
      <c r="L99" s="52"/>
      <c r="M99" s="52"/>
      <c r="N99" s="51"/>
      <c r="O99" s="51"/>
      <c r="P99" s="51"/>
      <c r="Q99" s="54"/>
      <c r="R99" s="54"/>
      <c r="S99" s="54"/>
      <c r="T99" s="54"/>
    </row>
    <row r="100" spans="1:24">
      <c r="B100" s="66" t="s">
        <v>87</v>
      </c>
      <c r="C100" s="76" t="s">
        <v>142</v>
      </c>
      <c r="D100" s="62"/>
      <c r="E100" s="62"/>
      <c r="F100" s="44"/>
      <c r="K100" s="44"/>
      <c r="M100" s="66" t="s">
        <v>88</v>
      </c>
      <c r="N100" s="64">
        <v>7.2999999999999995E-2</v>
      </c>
      <c r="O100" s="67" t="s">
        <v>114</v>
      </c>
      <c r="P100" s="44"/>
    </row>
    <row r="101" spans="1:24">
      <c r="B101" s="66"/>
      <c r="C101" s="77" t="s">
        <v>25</v>
      </c>
      <c r="D101" s="77"/>
      <c r="E101" s="77"/>
      <c r="F101" s="77"/>
      <c r="G101" s="77"/>
      <c r="H101" s="77"/>
      <c r="I101" s="78"/>
      <c r="J101" s="79"/>
      <c r="K101" s="80"/>
      <c r="L101" s="77"/>
      <c r="M101" s="77"/>
      <c r="N101" s="77"/>
      <c r="O101" s="77"/>
      <c r="P101" s="77"/>
      <c r="Q101" s="136"/>
      <c r="R101" s="136"/>
      <c r="S101" s="136"/>
      <c r="T101" s="136"/>
    </row>
    <row r="102" spans="1:24">
      <c r="B102" s="66"/>
      <c r="C102" s="77" t="s">
        <v>111</v>
      </c>
      <c r="D102" s="77"/>
      <c r="E102" s="77"/>
      <c r="F102" s="77"/>
      <c r="G102" s="77"/>
      <c r="H102" s="77"/>
      <c r="I102" s="78"/>
      <c r="J102" s="79"/>
      <c r="K102" s="80"/>
      <c r="L102" s="77"/>
      <c r="M102" s="77"/>
      <c r="N102" s="77"/>
      <c r="O102" s="77"/>
      <c r="P102" s="77"/>
      <c r="Q102" s="136"/>
      <c r="R102" s="136"/>
      <c r="S102" s="136"/>
      <c r="T102" s="136"/>
    </row>
    <row r="103" spans="1:24">
      <c r="B103" s="66"/>
      <c r="C103" s="77" t="s">
        <v>136</v>
      </c>
      <c r="D103" s="77"/>
      <c r="E103" s="77"/>
      <c r="F103" s="77"/>
      <c r="G103" s="77"/>
      <c r="H103" s="77"/>
      <c r="I103" s="78"/>
      <c r="J103" s="79"/>
      <c r="K103" s="80"/>
      <c r="L103" s="77"/>
      <c r="M103" s="77"/>
      <c r="N103" s="77"/>
      <c r="O103" s="77"/>
      <c r="P103" s="77"/>
      <c r="Q103" s="136"/>
      <c r="R103" s="136"/>
      <c r="S103" s="136"/>
      <c r="T103" s="136"/>
    </row>
    <row r="104" spans="1:24" ht="13.5" thickBot="1">
      <c r="B104" s="66"/>
      <c r="C104" s="77" t="s">
        <v>137</v>
      </c>
      <c r="D104" s="77"/>
      <c r="E104" s="77"/>
      <c r="F104" s="77"/>
      <c r="G104" s="77"/>
      <c r="H104" s="77"/>
      <c r="I104" s="78"/>
      <c r="J104" s="79"/>
      <c r="K104" s="80"/>
      <c r="L104" s="77"/>
      <c r="M104" s="77"/>
      <c r="N104" s="77"/>
      <c r="O104" s="77"/>
      <c r="P104" s="77"/>
      <c r="Q104" s="136"/>
      <c r="R104" s="136"/>
      <c r="S104" s="136"/>
      <c r="T104" s="136"/>
    </row>
    <row r="105" spans="1:24">
      <c r="B105" s="66"/>
      <c r="C105" s="44"/>
      <c r="D105" s="44"/>
      <c r="E105" s="44"/>
      <c r="F105" s="44"/>
      <c r="G105" s="44"/>
      <c r="H105" s="181" t="s">
        <v>139</v>
      </c>
      <c r="I105" s="181"/>
      <c r="J105" s="120"/>
      <c r="K105" s="67"/>
      <c r="L105" s="44"/>
      <c r="M105" s="44"/>
      <c r="N105" s="44"/>
      <c r="O105" s="44"/>
      <c r="P105" s="44"/>
      <c r="Q105" s="182" t="s">
        <v>89</v>
      </c>
      <c r="R105" s="183"/>
      <c r="S105" s="183"/>
      <c r="T105" s="184"/>
    </row>
    <row r="106" spans="1:24" ht="38.25">
      <c r="B106" s="68" t="s">
        <v>92</v>
      </c>
      <c r="C106" s="69" t="s">
        <v>34</v>
      </c>
      <c r="D106" s="141" t="s">
        <v>50</v>
      </c>
      <c r="E106" s="141" t="s">
        <v>153</v>
      </c>
      <c r="F106" s="141" t="s">
        <v>49</v>
      </c>
      <c r="G106" s="141" t="s">
        <v>48</v>
      </c>
      <c r="H106" s="121" t="s">
        <v>182</v>
      </c>
      <c r="I106" s="141" t="s">
        <v>181</v>
      </c>
      <c r="J106" s="141" t="s">
        <v>73</v>
      </c>
      <c r="K106" s="141" t="s">
        <v>74</v>
      </c>
      <c r="L106" s="141" t="s">
        <v>80</v>
      </c>
      <c r="M106" s="141" t="s">
        <v>75</v>
      </c>
      <c r="N106" s="141" t="s">
        <v>79</v>
      </c>
      <c r="O106" s="141" t="s">
        <v>52</v>
      </c>
      <c r="P106" s="141" t="s">
        <v>81</v>
      </c>
      <c r="Q106" s="105" t="s">
        <v>157</v>
      </c>
      <c r="R106" s="141" t="s">
        <v>74</v>
      </c>
      <c r="S106" s="141" t="s">
        <v>75</v>
      </c>
      <c r="T106" s="46" t="s">
        <v>52</v>
      </c>
    </row>
    <row r="107" spans="1:24" ht="20.100000000000001" customHeight="1">
      <c r="B107" s="85" t="s">
        <v>122</v>
      </c>
      <c r="C107" s="81"/>
      <c r="D107" s="82"/>
      <c r="E107" s="104" t="b">
        <v>1</v>
      </c>
      <c r="F107" s="107">
        <v>4.1000000000000002E-2</v>
      </c>
      <c r="G107" s="84">
        <v>3096</v>
      </c>
      <c r="H107" s="123" t="s">
        <v>180</v>
      </c>
      <c r="I107" s="62"/>
      <c r="J107" s="63"/>
      <c r="K107" s="19" t="str">
        <f t="shared" ref="K107:K133" si="10">IF($F107*J107&gt;0,$F107*J107,"--")</f>
        <v>--</v>
      </c>
      <c r="L107" s="143" t="str">
        <f>IF(K107&gt;0,IFERROR(MATCH(K107,R_11values,-1),""),"")</f>
        <v/>
      </c>
      <c r="M107" s="153">
        <f>IF(ISNUMBER($G107),$G107*J107/1000,"")</f>
        <v>0</v>
      </c>
      <c r="N107" s="143" t="str">
        <f xml:space="preserve"> IF(M107&gt;0, IFERROR(MATCH(M107,CO2values,-1),""),"")</f>
        <v/>
      </c>
      <c r="O107" s="106" t="str">
        <f t="shared" ref="O107:O133" si="11">IFERROR(((1000*J107)/(IF(ISNUMBER(I107),I107,CHOOSE(MATCH(H107,ATgroups,0),Acute1,Acute2,Acute3, Chronic1,Chronic2,Chronic3,Chronic4,Empty,"","")))),"--")</f>
        <v>--</v>
      </c>
      <c r="P107" s="143" t="str">
        <f xml:space="preserve"> IF(O107&gt;0, IFERROR(MATCH(O107,NVvalues,-1),""),"")</f>
        <v/>
      </c>
      <c r="Q107" s="70" t="b">
        <f t="shared" ref="Q107:Q133" si="12">OR(J107=0,NOT(E107),I107=0,AND(F107=0,G107=0))</f>
        <v>1</v>
      </c>
      <c r="R107" s="136" t="str">
        <f t="shared" ref="R107:R133" si="13">IF(Q107,IF(OR(L107&lt;P107,N107&lt;P107),K107,"---"),"Consider ")</f>
        <v>---</v>
      </c>
      <c r="S107" s="136" t="str">
        <f t="shared" ref="S107:S133" si="14">IF(Q107,IF(OR(L107&lt;P107,N107&lt;P107),M107,"---")," by ")</f>
        <v>---</v>
      </c>
      <c r="T107" s="65" t="str">
        <f t="shared" ref="T107:T133" si="15">IF(Q107,IF(AND(L107&gt;=P107,N107&gt;=P107),O107,"---"),"constituent ")</f>
        <v>--</v>
      </c>
      <c r="V107" s="36" t="s">
        <v>185</v>
      </c>
      <c r="W107" s="77"/>
    </row>
    <row r="108" spans="1:24" ht="20.100000000000001" customHeight="1">
      <c r="B108" s="86" t="s">
        <v>40</v>
      </c>
      <c r="C108" s="81" t="s">
        <v>39</v>
      </c>
      <c r="D108" s="87"/>
      <c r="E108" s="104" t="b">
        <v>0</v>
      </c>
      <c r="F108" s="108">
        <v>1.1000000000000001</v>
      </c>
      <c r="G108" s="88"/>
      <c r="H108" s="123" t="s">
        <v>175</v>
      </c>
      <c r="I108" s="62"/>
      <c r="J108" s="89"/>
      <c r="K108" s="19" t="str">
        <f t="shared" si="10"/>
        <v>--</v>
      </c>
      <c r="L108" s="143"/>
      <c r="M108" s="19" t="str">
        <f t="shared" ref="M108:M133" si="16">IF($G108*J108&gt;0,$G108*J108/1000,"--")</f>
        <v>--</v>
      </c>
      <c r="N108" s="143"/>
      <c r="O108" s="106">
        <f t="shared" si="11"/>
        <v>0</v>
      </c>
      <c r="P108" s="143"/>
      <c r="Q108" s="70" t="b">
        <f t="shared" si="12"/>
        <v>1</v>
      </c>
      <c r="R108" s="136" t="str">
        <f t="shared" si="13"/>
        <v>---</v>
      </c>
      <c r="S108" s="136" t="str">
        <f t="shared" si="14"/>
        <v>---</v>
      </c>
      <c r="T108" s="65">
        <f t="shared" si="15"/>
        <v>0</v>
      </c>
      <c r="W108" s="186" t="s">
        <v>186</v>
      </c>
    </row>
    <row r="109" spans="1:24" ht="20.100000000000001" customHeight="1">
      <c r="B109" s="86" t="s">
        <v>90</v>
      </c>
      <c r="C109" s="81" t="s">
        <v>43</v>
      </c>
      <c r="D109" s="87" t="s">
        <v>35</v>
      </c>
      <c r="E109" s="104" t="b">
        <v>0</v>
      </c>
      <c r="F109" s="108">
        <v>1</v>
      </c>
      <c r="G109" s="88"/>
      <c r="H109" s="123" t="s">
        <v>175</v>
      </c>
      <c r="I109" s="62"/>
      <c r="J109" s="89"/>
      <c r="K109" s="19" t="str">
        <f t="shared" si="10"/>
        <v>--</v>
      </c>
      <c r="L109" s="143"/>
      <c r="M109" s="19" t="str">
        <f t="shared" si="16"/>
        <v>--</v>
      </c>
      <c r="N109" s="143"/>
      <c r="O109" s="106">
        <f t="shared" si="11"/>
        <v>0</v>
      </c>
      <c r="P109" s="143"/>
      <c r="Q109" s="70" t="b">
        <f t="shared" si="12"/>
        <v>1</v>
      </c>
      <c r="R109" s="136" t="str">
        <f t="shared" si="13"/>
        <v>---</v>
      </c>
      <c r="S109" s="136" t="str">
        <f t="shared" si="14"/>
        <v>---</v>
      </c>
      <c r="T109" s="65">
        <f t="shared" si="15"/>
        <v>0</v>
      </c>
      <c r="V109" t="s">
        <v>184</v>
      </c>
      <c r="W109" s="186"/>
      <c r="X109" s="142" t="s">
        <v>187</v>
      </c>
    </row>
    <row r="110" spans="1:24" ht="20.100000000000001" customHeight="1">
      <c r="B110" s="86" t="s">
        <v>99</v>
      </c>
      <c r="C110" s="81" t="s">
        <v>44</v>
      </c>
      <c r="D110" s="87"/>
      <c r="E110" s="104" t="b">
        <v>0</v>
      </c>
      <c r="F110" s="108">
        <v>1</v>
      </c>
      <c r="G110" s="88"/>
      <c r="H110" s="123" t="s">
        <v>180</v>
      </c>
      <c r="I110" s="62"/>
      <c r="J110" s="89"/>
      <c r="K110" s="19" t="str">
        <f t="shared" si="10"/>
        <v>--</v>
      </c>
      <c r="L110" s="143"/>
      <c r="M110" s="19" t="str">
        <f t="shared" si="16"/>
        <v>--</v>
      </c>
      <c r="N110" s="143"/>
      <c r="O110" s="106" t="str">
        <f t="shared" si="11"/>
        <v>--</v>
      </c>
      <c r="P110" s="143"/>
      <c r="Q110" s="70" t="b">
        <f t="shared" si="12"/>
        <v>1</v>
      </c>
      <c r="R110" s="136" t="str">
        <f t="shared" si="13"/>
        <v>---</v>
      </c>
      <c r="S110" s="136" t="str">
        <f t="shared" si="14"/>
        <v>---</v>
      </c>
      <c r="T110" s="65" t="str">
        <f t="shared" si="15"/>
        <v>--</v>
      </c>
      <c r="V110" s="77"/>
      <c r="W110" s="124"/>
      <c r="X110">
        <f>W107*W110</f>
        <v>0</v>
      </c>
    </row>
    <row r="111" spans="1:24" ht="20.100000000000001" customHeight="1">
      <c r="B111" s="86" t="s">
        <v>100</v>
      </c>
      <c r="C111" s="81" t="s">
        <v>37</v>
      </c>
      <c r="D111" s="87"/>
      <c r="E111" s="104" t="b">
        <v>0</v>
      </c>
      <c r="F111" s="108">
        <v>1</v>
      </c>
      <c r="G111" s="88"/>
      <c r="H111" s="123" t="s">
        <v>180</v>
      </c>
      <c r="I111" s="62"/>
      <c r="J111" s="89"/>
      <c r="K111" s="19" t="str">
        <f t="shared" si="10"/>
        <v>--</v>
      </c>
      <c r="L111" s="143"/>
      <c r="M111" s="19" t="str">
        <f t="shared" si="16"/>
        <v>--</v>
      </c>
      <c r="N111" s="143"/>
      <c r="O111" s="106" t="str">
        <f t="shared" si="11"/>
        <v>--</v>
      </c>
      <c r="P111" s="143"/>
      <c r="Q111" s="70" t="b">
        <f t="shared" si="12"/>
        <v>1</v>
      </c>
      <c r="R111" s="136" t="str">
        <f t="shared" si="13"/>
        <v>---</v>
      </c>
      <c r="S111" s="136" t="str">
        <f t="shared" si="14"/>
        <v>---</v>
      </c>
      <c r="T111" s="65" t="str">
        <f t="shared" si="15"/>
        <v>--</v>
      </c>
      <c r="V111" s="77"/>
      <c r="W111" s="124"/>
      <c r="X111">
        <f>W107*W111</f>
        <v>0</v>
      </c>
    </row>
    <row r="112" spans="1:24" ht="20.100000000000001" customHeight="1">
      <c r="B112" s="86" t="s">
        <v>101</v>
      </c>
      <c r="C112" s="81" t="s">
        <v>36</v>
      </c>
      <c r="D112" s="87" t="s">
        <v>53</v>
      </c>
      <c r="E112" s="104" t="b">
        <v>0</v>
      </c>
      <c r="F112" s="108">
        <v>0.73</v>
      </c>
      <c r="G112" s="88"/>
      <c r="H112" s="123" t="s">
        <v>180</v>
      </c>
      <c r="I112" s="62"/>
      <c r="J112" s="89"/>
      <c r="K112" s="19" t="str">
        <f t="shared" si="10"/>
        <v>--</v>
      </c>
      <c r="L112" s="143"/>
      <c r="M112" s="19" t="str">
        <f t="shared" si="16"/>
        <v>--</v>
      </c>
      <c r="N112" s="143"/>
      <c r="O112" s="106" t="str">
        <f t="shared" si="11"/>
        <v>--</v>
      </c>
      <c r="P112" s="143"/>
      <c r="Q112" s="70" t="b">
        <f t="shared" si="12"/>
        <v>1</v>
      </c>
      <c r="R112" s="136" t="str">
        <f t="shared" si="13"/>
        <v>---</v>
      </c>
      <c r="S112" s="136" t="str">
        <f t="shared" si="14"/>
        <v>---</v>
      </c>
      <c r="T112" s="65" t="str">
        <f t="shared" si="15"/>
        <v>--</v>
      </c>
      <c r="V112" s="77"/>
      <c r="W112" s="124"/>
      <c r="X112">
        <f>W107*W112</f>
        <v>0</v>
      </c>
    </row>
    <row r="113" spans="2:24" ht="20.100000000000001" customHeight="1">
      <c r="B113" s="86" t="s">
        <v>41</v>
      </c>
      <c r="C113" s="81" t="s">
        <v>45</v>
      </c>
      <c r="D113" s="87"/>
      <c r="E113" s="104" t="b">
        <v>0</v>
      </c>
      <c r="F113" s="108">
        <v>0.7</v>
      </c>
      <c r="G113" s="88"/>
      <c r="H113" s="123" t="s">
        <v>170</v>
      </c>
      <c r="I113" s="62"/>
      <c r="J113" s="89"/>
      <c r="K113" s="19" t="str">
        <f t="shared" si="10"/>
        <v>--</v>
      </c>
      <c r="L113" s="143"/>
      <c r="M113" s="19" t="str">
        <f t="shared" si="16"/>
        <v>--</v>
      </c>
      <c r="N113" s="143"/>
      <c r="O113" s="106">
        <f t="shared" si="11"/>
        <v>0</v>
      </c>
      <c r="P113" s="143"/>
      <c r="Q113" s="70" t="b">
        <f t="shared" si="12"/>
        <v>1</v>
      </c>
      <c r="R113" s="136" t="str">
        <f t="shared" si="13"/>
        <v>---</v>
      </c>
      <c r="S113" s="136" t="str">
        <f t="shared" si="14"/>
        <v>---</v>
      </c>
      <c r="T113" s="65">
        <f t="shared" si="15"/>
        <v>0</v>
      </c>
      <c r="V113" s="77"/>
      <c r="W113" s="77"/>
      <c r="X113">
        <f>W107*W113</f>
        <v>0</v>
      </c>
    </row>
    <row r="114" spans="2:24" ht="20.100000000000001" customHeight="1">
      <c r="B114" s="86" t="s">
        <v>123</v>
      </c>
      <c r="C114" s="81" t="s">
        <v>46</v>
      </c>
      <c r="D114" s="87" t="s">
        <v>38</v>
      </c>
      <c r="E114" s="104" t="b">
        <v>0</v>
      </c>
      <c r="F114" s="108">
        <v>0.04</v>
      </c>
      <c r="G114" s="88"/>
      <c r="H114" s="123" t="s">
        <v>180</v>
      </c>
      <c r="I114" s="62"/>
      <c r="J114" s="89"/>
      <c r="K114" s="19" t="str">
        <f t="shared" si="10"/>
        <v>--</v>
      </c>
      <c r="L114" s="143"/>
      <c r="M114" s="19" t="str">
        <f t="shared" si="16"/>
        <v>--</v>
      </c>
      <c r="N114" s="143"/>
      <c r="O114" s="106" t="str">
        <f t="shared" si="11"/>
        <v>--</v>
      </c>
      <c r="P114" s="143"/>
      <c r="Q114" s="70" t="b">
        <f t="shared" si="12"/>
        <v>1</v>
      </c>
      <c r="R114" s="136" t="str">
        <f t="shared" si="13"/>
        <v>---</v>
      </c>
      <c r="S114" s="136" t="str">
        <f t="shared" si="14"/>
        <v>---</v>
      </c>
      <c r="T114" s="65" t="str">
        <f t="shared" si="15"/>
        <v>--</v>
      </c>
      <c r="V114" s="77"/>
      <c r="W114" s="77"/>
      <c r="X114">
        <f>W107*W114</f>
        <v>0</v>
      </c>
    </row>
    <row r="115" spans="2:24" ht="20.100000000000001" customHeight="1">
      <c r="B115" s="86" t="s">
        <v>124</v>
      </c>
      <c r="C115" s="81" t="s">
        <v>66</v>
      </c>
      <c r="D115" s="87"/>
      <c r="E115" s="104" t="b">
        <v>0</v>
      </c>
      <c r="F115" s="108"/>
      <c r="G115" s="88">
        <v>8830</v>
      </c>
      <c r="H115" s="123" t="s">
        <v>180</v>
      </c>
      <c r="I115" s="62"/>
      <c r="J115" s="89"/>
      <c r="K115" s="19" t="str">
        <f t="shared" si="10"/>
        <v>--</v>
      </c>
      <c r="L115" s="143"/>
      <c r="M115" s="19" t="str">
        <f t="shared" si="16"/>
        <v>--</v>
      </c>
      <c r="N115" s="143"/>
      <c r="O115" s="106" t="str">
        <f t="shared" si="11"/>
        <v>--</v>
      </c>
      <c r="P115" s="143"/>
      <c r="Q115" s="70" t="b">
        <f t="shared" si="12"/>
        <v>1</v>
      </c>
      <c r="R115" s="136" t="str">
        <f t="shared" si="13"/>
        <v>---</v>
      </c>
      <c r="S115" s="136" t="str">
        <f t="shared" si="14"/>
        <v>---</v>
      </c>
      <c r="T115" s="65" t="str">
        <f t="shared" si="15"/>
        <v>--</v>
      </c>
      <c r="V115" s="77"/>
      <c r="W115" s="77"/>
      <c r="X115">
        <f>W107*W115</f>
        <v>0</v>
      </c>
    </row>
    <row r="116" spans="2:24" ht="20.100000000000001" customHeight="1">
      <c r="B116" s="86" t="s">
        <v>94</v>
      </c>
      <c r="C116" s="81" t="s">
        <v>47</v>
      </c>
      <c r="D116" s="87"/>
      <c r="E116" s="104" t="b">
        <v>0</v>
      </c>
      <c r="F116" s="108">
        <v>0.12</v>
      </c>
      <c r="G116" s="88"/>
      <c r="H116" s="123" t="s">
        <v>175</v>
      </c>
      <c r="I116" s="62"/>
      <c r="J116" s="89"/>
      <c r="K116" s="19" t="str">
        <f t="shared" si="10"/>
        <v>--</v>
      </c>
      <c r="L116" s="143"/>
      <c r="M116" s="19" t="str">
        <f t="shared" si="16"/>
        <v>--</v>
      </c>
      <c r="N116" s="143"/>
      <c r="O116" s="106">
        <f t="shared" si="11"/>
        <v>0</v>
      </c>
      <c r="P116" s="143"/>
      <c r="Q116" s="70" t="b">
        <f t="shared" si="12"/>
        <v>1</v>
      </c>
      <c r="R116" s="136" t="str">
        <f t="shared" si="13"/>
        <v>---</v>
      </c>
      <c r="S116" s="136" t="str">
        <f t="shared" si="14"/>
        <v>---</v>
      </c>
      <c r="T116" s="65">
        <f t="shared" si="15"/>
        <v>0</v>
      </c>
      <c r="V116" s="77"/>
      <c r="W116" s="77"/>
      <c r="X116">
        <f>W107*W116</f>
        <v>0</v>
      </c>
    </row>
    <row r="117" spans="2:24" ht="20.100000000000001" customHeight="1">
      <c r="B117" s="86" t="s">
        <v>98</v>
      </c>
      <c r="C117" s="81" t="s">
        <v>65</v>
      </c>
      <c r="D117" s="87" t="s">
        <v>51</v>
      </c>
      <c r="E117" s="104" t="b">
        <v>0</v>
      </c>
      <c r="F117" s="108"/>
      <c r="G117" s="88">
        <v>9160</v>
      </c>
      <c r="H117" s="123" t="s">
        <v>180</v>
      </c>
      <c r="I117" s="62"/>
      <c r="J117" s="89"/>
      <c r="K117" s="19" t="str">
        <f t="shared" si="10"/>
        <v>--</v>
      </c>
      <c r="L117" s="143"/>
      <c r="M117" s="19" t="str">
        <f t="shared" si="16"/>
        <v>--</v>
      </c>
      <c r="N117" s="143"/>
      <c r="O117" s="106" t="str">
        <f t="shared" si="11"/>
        <v>--</v>
      </c>
      <c r="P117" s="143"/>
      <c r="Q117" s="70" t="b">
        <f t="shared" si="12"/>
        <v>1</v>
      </c>
      <c r="R117" s="136" t="str">
        <f t="shared" si="13"/>
        <v>---</v>
      </c>
      <c r="S117" s="136" t="str">
        <f t="shared" si="14"/>
        <v>---</v>
      </c>
      <c r="T117" s="65" t="str">
        <f t="shared" si="15"/>
        <v>--</v>
      </c>
      <c r="V117" s="77"/>
      <c r="W117" s="77"/>
      <c r="X117">
        <f>W107*W117</f>
        <v>0</v>
      </c>
    </row>
    <row r="118" spans="2:24" ht="20.100000000000001" customHeight="1">
      <c r="B118" s="86" t="s">
        <v>109</v>
      </c>
      <c r="C118" s="81" t="s">
        <v>69</v>
      </c>
      <c r="D118" s="87" t="s">
        <v>72</v>
      </c>
      <c r="E118" s="104" t="b">
        <v>0</v>
      </c>
      <c r="F118" s="108"/>
      <c r="G118" s="88">
        <v>1430</v>
      </c>
      <c r="H118" s="123" t="s">
        <v>180</v>
      </c>
      <c r="I118" s="62"/>
      <c r="J118" s="89"/>
      <c r="K118" s="19" t="str">
        <f t="shared" si="10"/>
        <v>--</v>
      </c>
      <c r="L118" s="143"/>
      <c r="M118" s="19" t="str">
        <f t="shared" si="16"/>
        <v>--</v>
      </c>
      <c r="N118" s="143"/>
      <c r="O118" s="106" t="str">
        <f t="shared" si="11"/>
        <v>--</v>
      </c>
      <c r="P118" s="143"/>
      <c r="Q118" s="70" t="b">
        <f t="shared" si="12"/>
        <v>1</v>
      </c>
      <c r="R118" s="136" t="str">
        <f t="shared" si="13"/>
        <v>---</v>
      </c>
      <c r="S118" s="136" t="str">
        <f t="shared" si="14"/>
        <v>---</v>
      </c>
      <c r="T118" s="65" t="str">
        <f t="shared" si="15"/>
        <v>--</v>
      </c>
      <c r="V118" s="77"/>
      <c r="W118" s="77"/>
      <c r="X118">
        <f>W107*W118</f>
        <v>0</v>
      </c>
    </row>
    <row r="119" spans="2:24" ht="20.100000000000001" customHeight="1" thickBot="1">
      <c r="B119" s="86" t="s">
        <v>95</v>
      </c>
      <c r="C119" s="81" t="s">
        <v>68</v>
      </c>
      <c r="D119" s="87"/>
      <c r="E119" s="104" t="b">
        <v>0</v>
      </c>
      <c r="F119" s="108"/>
      <c r="G119" s="88">
        <v>1640</v>
      </c>
      <c r="H119" s="123" t="s">
        <v>175</v>
      </c>
      <c r="I119" s="62"/>
      <c r="J119" s="89"/>
      <c r="K119" s="19" t="str">
        <f t="shared" si="10"/>
        <v>--</v>
      </c>
      <c r="L119" s="143"/>
      <c r="M119" s="19" t="str">
        <f t="shared" si="16"/>
        <v>--</v>
      </c>
      <c r="N119" s="143"/>
      <c r="O119" s="106">
        <f t="shared" si="11"/>
        <v>0</v>
      </c>
      <c r="P119" s="143"/>
      <c r="Q119" s="70" t="b">
        <f t="shared" si="12"/>
        <v>1</v>
      </c>
      <c r="R119" s="136" t="str">
        <f t="shared" si="13"/>
        <v>---</v>
      </c>
      <c r="S119" s="136" t="str">
        <f t="shared" si="14"/>
        <v>---</v>
      </c>
      <c r="T119" s="65">
        <f t="shared" si="15"/>
        <v>0</v>
      </c>
      <c r="V119" t="s">
        <v>188</v>
      </c>
      <c r="W119" s="125">
        <f>SUM(W110:W118)</f>
        <v>0</v>
      </c>
      <c r="X119" s="126">
        <f>SUM(X110:X118)</f>
        <v>0</v>
      </c>
    </row>
    <row r="120" spans="2:24" ht="20.100000000000001" customHeight="1" thickTop="1">
      <c r="B120" s="86" t="s">
        <v>97</v>
      </c>
      <c r="C120" s="81" t="s">
        <v>67</v>
      </c>
      <c r="D120" s="87" t="s">
        <v>105</v>
      </c>
      <c r="E120" s="104" t="b">
        <v>0</v>
      </c>
      <c r="F120" s="108"/>
      <c r="G120" s="88">
        <v>502</v>
      </c>
      <c r="H120" s="123" t="s">
        <v>180</v>
      </c>
      <c r="I120" s="62"/>
      <c r="J120" s="89"/>
      <c r="K120" s="19" t="str">
        <f t="shared" si="10"/>
        <v>--</v>
      </c>
      <c r="L120" s="143"/>
      <c r="M120" s="19" t="str">
        <f t="shared" si="16"/>
        <v>--</v>
      </c>
      <c r="N120" s="143"/>
      <c r="O120" s="106" t="str">
        <f t="shared" si="11"/>
        <v>--</v>
      </c>
      <c r="P120" s="143"/>
      <c r="Q120" s="70" t="b">
        <f t="shared" si="12"/>
        <v>1</v>
      </c>
      <c r="R120" s="136" t="str">
        <f t="shared" si="13"/>
        <v>---</v>
      </c>
      <c r="S120" s="136" t="str">
        <f t="shared" si="14"/>
        <v>---</v>
      </c>
      <c r="T120" s="65" t="str">
        <f t="shared" si="15"/>
        <v>--</v>
      </c>
    </row>
    <row r="121" spans="2:24" ht="20.100000000000001" customHeight="1">
      <c r="B121" s="86" t="s">
        <v>60</v>
      </c>
      <c r="C121" s="81" t="s">
        <v>70</v>
      </c>
      <c r="D121" s="87"/>
      <c r="E121" s="104" t="b">
        <v>0</v>
      </c>
      <c r="F121" s="108"/>
      <c r="G121" s="88">
        <v>31</v>
      </c>
      <c r="H121" s="123" t="s">
        <v>174</v>
      </c>
      <c r="I121" s="62"/>
      <c r="J121" s="89"/>
      <c r="K121" s="19" t="str">
        <f t="shared" si="10"/>
        <v>--</v>
      </c>
      <c r="L121" s="143"/>
      <c r="M121" s="19" t="str">
        <f t="shared" si="16"/>
        <v>--</v>
      </c>
      <c r="N121" s="143"/>
      <c r="O121" s="106">
        <f t="shared" si="11"/>
        <v>0</v>
      </c>
      <c r="P121" s="143"/>
      <c r="Q121" s="70" t="b">
        <f t="shared" si="12"/>
        <v>1</v>
      </c>
      <c r="R121" s="136" t="str">
        <f t="shared" si="13"/>
        <v>---</v>
      </c>
      <c r="S121" s="136" t="str">
        <f t="shared" si="14"/>
        <v>---</v>
      </c>
      <c r="T121" s="65">
        <f t="shared" si="15"/>
        <v>0</v>
      </c>
    </row>
    <row r="122" spans="2:24" ht="20.100000000000001" customHeight="1">
      <c r="B122" s="86" t="s">
        <v>96</v>
      </c>
      <c r="C122" s="81" t="s">
        <v>102</v>
      </c>
      <c r="D122" s="87"/>
      <c r="E122" s="104" t="b">
        <v>0</v>
      </c>
      <c r="F122" s="108"/>
      <c r="G122" s="88">
        <v>6</v>
      </c>
      <c r="H122" s="123" t="s">
        <v>180</v>
      </c>
      <c r="I122" s="62"/>
      <c r="J122" s="89"/>
      <c r="K122" s="19" t="str">
        <f t="shared" si="10"/>
        <v>--</v>
      </c>
      <c r="L122" s="143"/>
      <c r="M122" s="19" t="str">
        <f t="shared" si="16"/>
        <v>--</v>
      </c>
      <c r="N122" s="143"/>
      <c r="O122" s="106" t="str">
        <f t="shared" si="11"/>
        <v>--</v>
      </c>
      <c r="P122" s="143"/>
      <c r="Q122" s="70" t="b">
        <f t="shared" si="12"/>
        <v>1</v>
      </c>
      <c r="R122" s="136" t="str">
        <f t="shared" si="13"/>
        <v>---</v>
      </c>
      <c r="S122" s="136" t="str">
        <f t="shared" si="14"/>
        <v>---</v>
      </c>
      <c r="T122" s="65" t="str">
        <f t="shared" si="15"/>
        <v>--</v>
      </c>
    </row>
    <row r="123" spans="2:24" ht="20.100000000000001" customHeight="1">
      <c r="B123" s="86" t="s">
        <v>59</v>
      </c>
      <c r="C123" s="81" t="s">
        <v>64</v>
      </c>
      <c r="D123" s="87"/>
      <c r="E123" s="104" t="b">
        <v>0</v>
      </c>
      <c r="F123" s="108"/>
      <c r="G123" s="88">
        <v>3</v>
      </c>
      <c r="H123" s="123" t="s">
        <v>180</v>
      </c>
      <c r="I123" s="62"/>
      <c r="J123" s="89"/>
      <c r="K123" s="19" t="str">
        <f t="shared" si="10"/>
        <v>--</v>
      </c>
      <c r="L123" s="143"/>
      <c r="M123" s="19" t="str">
        <f t="shared" si="16"/>
        <v>--</v>
      </c>
      <c r="N123" s="143"/>
      <c r="O123" s="106" t="str">
        <f t="shared" si="11"/>
        <v>--</v>
      </c>
      <c r="P123" s="143"/>
      <c r="Q123" s="70" t="b">
        <f t="shared" si="12"/>
        <v>1</v>
      </c>
      <c r="R123" s="136" t="str">
        <f t="shared" si="13"/>
        <v>---</v>
      </c>
      <c r="S123" s="136" t="str">
        <f t="shared" si="14"/>
        <v>---</v>
      </c>
      <c r="T123" s="65" t="str">
        <f t="shared" si="15"/>
        <v>--</v>
      </c>
    </row>
    <row r="124" spans="2:24" ht="20.100000000000001" customHeight="1">
      <c r="B124" s="86" t="s">
        <v>58</v>
      </c>
      <c r="C124" s="81" t="s">
        <v>71</v>
      </c>
      <c r="D124" s="87"/>
      <c r="E124" s="104" t="b">
        <v>0</v>
      </c>
      <c r="F124" s="108"/>
      <c r="G124" s="88">
        <v>5</v>
      </c>
      <c r="H124" s="123" t="s">
        <v>175</v>
      </c>
      <c r="I124" s="62"/>
      <c r="J124" s="89"/>
      <c r="K124" s="19" t="str">
        <f t="shared" si="10"/>
        <v>--</v>
      </c>
      <c r="L124" s="143"/>
      <c r="M124" s="19" t="str">
        <f t="shared" si="16"/>
        <v>--</v>
      </c>
      <c r="N124" s="143"/>
      <c r="O124" s="106">
        <f t="shared" si="11"/>
        <v>0</v>
      </c>
      <c r="P124" s="143"/>
      <c r="Q124" s="70" t="b">
        <f t="shared" si="12"/>
        <v>1</v>
      </c>
      <c r="R124" s="136" t="str">
        <f t="shared" si="13"/>
        <v>---</v>
      </c>
      <c r="S124" s="136" t="str">
        <f t="shared" si="14"/>
        <v>---</v>
      </c>
      <c r="T124" s="65">
        <f t="shared" si="15"/>
        <v>0</v>
      </c>
    </row>
    <row r="125" spans="2:24" ht="20.100000000000001" customHeight="1">
      <c r="B125" s="86" t="s">
        <v>91</v>
      </c>
      <c r="C125" s="81" t="s">
        <v>63</v>
      </c>
      <c r="D125" s="87"/>
      <c r="E125" s="104" t="b">
        <v>0</v>
      </c>
      <c r="F125" s="108"/>
      <c r="G125" s="88">
        <v>5</v>
      </c>
      <c r="H125" s="123" t="s">
        <v>174</v>
      </c>
      <c r="I125" s="62"/>
      <c r="J125" s="89"/>
      <c r="K125" s="19" t="str">
        <f t="shared" si="10"/>
        <v>--</v>
      </c>
      <c r="L125" s="143"/>
      <c r="M125" s="19" t="str">
        <f t="shared" si="16"/>
        <v>--</v>
      </c>
      <c r="N125" s="143"/>
      <c r="O125" s="106">
        <f t="shared" si="11"/>
        <v>0</v>
      </c>
      <c r="P125" s="143"/>
      <c r="Q125" s="70" t="b">
        <f t="shared" si="12"/>
        <v>1</v>
      </c>
      <c r="R125" s="136" t="str">
        <f t="shared" si="13"/>
        <v>---</v>
      </c>
      <c r="S125" s="136" t="str">
        <f t="shared" si="14"/>
        <v>---</v>
      </c>
      <c r="T125" s="65">
        <f t="shared" si="15"/>
        <v>0</v>
      </c>
    </row>
    <row r="126" spans="2:24" ht="20.100000000000001" customHeight="1">
      <c r="B126" s="86" t="s">
        <v>140</v>
      </c>
      <c r="C126" s="81" t="s">
        <v>62</v>
      </c>
      <c r="D126" s="87"/>
      <c r="E126" s="104" t="b">
        <v>0</v>
      </c>
      <c r="F126" s="108"/>
      <c r="G126" s="88">
        <v>5</v>
      </c>
      <c r="H126" s="123" t="s">
        <v>174</v>
      </c>
      <c r="I126" s="62"/>
      <c r="J126" s="89"/>
      <c r="K126" s="19" t="str">
        <f t="shared" si="10"/>
        <v>--</v>
      </c>
      <c r="L126" s="143"/>
      <c r="M126" s="19" t="str">
        <f t="shared" si="16"/>
        <v>--</v>
      </c>
      <c r="N126" s="143"/>
      <c r="O126" s="106">
        <f t="shared" si="11"/>
        <v>0</v>
      </c>
      <c r="P126" s="143"/>
      <c r="Q126" s="70" t="b">
        <f t="shared" si="12"/>
        <v>1</v>
      </c>
      <c r="R126" s="136" t="str">
        <f t="shared" si="13"/>
        <v>---</v>
      </c>
      <c r="S126" s="136" t="str">
        <f t="shared" si="14"/>
        <v>---</v>
      </c>
      <c r="T126" s="65">
        <f t="shared" si="15"/>
        <v>0</v>
      </c>
    </row>
    <row r="127" spans="2:24" ht="20.100000000000001" customHeight="1">
      <c r="B127" s="86" t="s">
        <v>106</v>
      </c>
      <c r="C127" s="81" t="s">
        <v>61</v>
      </c>
      <c r="D127" s="87"/>
      <c r="E127" s="104" t="b">
        <v>0</v>
      </c>
      <c r="F127" s="108"/>
      <c r="G127" s="88">
        <v>0</v>
      </c>
      <c r="H127" s="123" t="s">
        <v>180</v>
      </c>
      <c r="I127" s="62">
        <v>0.3</v>
      </c>
      <c r="J127" s="89"/>
      <c r="K127" s="19" t="str">
        <f t="shared" si="10"/>
        <v>--</v>
      </c>
      <c r="L127" s="143"/>
      <c r="M127" s="19" t="str">
        <f t="shared" si="16"/>
        <v>--</v>
      </c>
      <c r="N127" s="143"/>
      <c r="O127" s="106">
        <f t="shared" si="11"/>
        <v>0</v>
      </c>
      <c r="P127" s="143"/>
      <c r="Q127" s="70" t="b">
        <f t="shared" si="12"/>
        <v>1</v>
      </c>
      <c r="R127" s="136" t="str">
        <f t="shared" si="13"/>
        <v>---</v>
      </c>
      <c r="S127" s="136" t="str">
        <f t="shared" si="14"/>
        <v>---</v>
      </c>
      <c r="T127" s="65">
        <f t="shared" si="15"/>
        <v>0</v>
      </c>
    </row>
    <row r="128" spans="2:24" ht="20.100000000000001" customHeight="1">
      <c r="B128" s="86" t="s">
        <v>107</v>
      </c>
      <c r="C128" s="81" t="s">
        <v>108</v>
      </c>
      <c r="D128" s="87"/>
      <c r="E128" s="104" t="b">
        <v>1</v>
      </c>
      <c r="F128" s="108"/>
      <c r="G128" s="88"/>
      <c r="H128" s="123" t="s">
        <v>180</v>
      </c>
      <c r="I128" s="62">
        <v>1.4E-2</v>
      </c>
      <c r="J128" s="89"/>
      <c r="K128" s="19" t="str">
        <f t="shared" si="10"/>
        <v>--</v>
      </c>
      <c r="L128" s="143"/>
      <c r="M128" s="19" t="str">
        <f t="shared" si="16"/>
        <v>--</v>
      </c>
      <c r="N128" s="143"/>
      <c r="O128" s="106">
        <f t="shared" si="11"/>
        <v>0</v>
      </c>
      <c r="P128" s="143"/>
      <c r="Q128" s="70" t="b">
        <f t="shared" si="12"/>
        <v>1</v>
      </c>
      <c r="R128" s="136" t="str">
        <f t="shared" si="13"/>
        <v>---</v>
      </c>
      <c r="S128" s="136" t="str">
        <f t="shared" si="14"/>
        <v>---</v>
      </c>
      <c r="T128" s="65">
        <f t="shared" si="15"/>
        <v>0</v>
      </c>
    </row>
    <row r="129" spans="1:20" ht="20.100000000000001" customHeight="1">
      <c r="B129" s="86" t="s">
        <v>119</v>
      </c>
      <c r="C129" s="81"/>
      <c r="D129" s="87" t="s">
        <v>120</v>
      </c>
      <c r="E129" s="104" t="b">
        <v>0</v>
      </c>
      <c r="F129" s="108"/>
      <c r="G129" s="88"/>
      <c r="H129" s="123" t="s">
        <v>180</v>
      </c>
      <c r="I129" s="62">
        <v>19</v>
      </c>
      <c r="J129" s="89"/>
      <c r="K129" s="19" t="str">
        <f t="shared" si="10"/>
        <v>--</v>
      </c>
      <c r="L129" s="143"/>
      <c r="M129" s="19" t="str">
        <f t="shared" si="16"/>
        <v>--</v>
      </c>
      <c r="N129" s="143"/>
      <c r="O129" s="106">
        <f t="shared" si="11"/>
        <v>0</v>
      </c>
      <c r="P129" s="143"/>
      <c r="Q129" s="70" t="b">
        <f t="shared" si="12"/>
        <v>1</v>
      </c>
      <c r="R129" s="136" t="str">
        <f t="shared" si="13"/>
        <v>---</v>
      </c>
      <c r="S129" s="136" t="str">
        <f t="shared" si="14"/>
        <v>---</v>
      </c>
      <c r="T129" s="65">
        <f t="shared" si="15"/>
        <v>0</v>
      </c>
    </row>
    <row r="130" spans="1:20" ht="20.100000000000001" customHeight="1">
      <c r="B130" s="86" t="s">
        <v>117</v>
      </c>
      <c r="C130" s="81"/>
      <c r="D130" s="87" t="s">
        <v>118</v>
      </c>
      <c r="E130" s="104" t="b">
        <v>0</v>
      </c>
      <c r="F130" s="108"/>
      <c r="G130" s="88"/>
      <c r="H130" s="123" t="s">
        <v>175</v>
      </c>
      <c r="I130" s="62"/>
      <c r="J130" s="89"/>
      <c r="K130" s="19" t="str">
        <f t="shared" si="10"/>
        <v>--</v>
      </c>
      <c r="L130" s="143"/>
      <c r="M130" s="19" t="str">
        <f t="shared" si="16"/>
        <v>--</v>
      </c>
      <c r="N130" s="143"/>
      <c r="O130" s="106">
        <f t="shared" si="11"/>
        <v>0</v>
      </c>
      <c r="P130" s="143"/>
      <c r="Q130" s="70" t="b">
        <f t="shared" si="12"/>
        <v>1</v>
      </c>
      <c r="R130" s="136" t="str">
        <f t="shared" si="13"/>
        <v>---</v>
      </c>
      <c r="S130" s="136" t="str">
        <f t="shared" si="14"/>
        <v>---</v>
      </c>
      <c r="T130" s="65">
        <f t="shared" si="15"/>
        <v>0</v>
      </c>
    </row>
    <row r="131" spans="1:20" ht="20.100000000000001" customHeight="1">
      <c r="B131" s="86" t="s">
        <v>103</v>
      </c>
      <c r="C131" s="81" t="s">
        <v>104</v>
      </c>
      <c r="D131" s="87"/>
      <c r="E131" s="104" t="b">
        <v>0</v>
      </c>
      <c r="F131" s="108"/>
      <c r="G131" s="88"/>
      <c r="H131" s="123" t="s">
        <v>180</v>
      </c>
      <c r="I131" s="62"/>
      <c r="J131" s="89">
        <v>1</v>
      </c>
      <c r="K131" s="19" t="str">
        <f t="shared" si="10"/>
        <v>--</v>
      </c>
      <c r="L131" s="143"/>
      <c r="M131" s="19" t="str">
        <f t="shared" si="16"/>
        <v>--</v>
      </c>
      <c r="N131" s="143"/>
      <c r="O131" s="106" t="str">
        <f t="shared" si="11"/>
        <v>--</v>
      </c>
      <c r="P131" s="143"/>
      <c r="Q131" s="70" t="b">
        <f t="shared" si="12"/>
        <v>1</v>
      </c>
      <c r="R131" s="136" t="str">
        <f t="shared" si="13"/>
        <v>---</v>
      </c>
      <c r="S131" s="136" t="str">
        <f t="shared" si="14"/>
        <v>---</v>
      </c>
      <c r="T131" s="65" t="str">
        <f t="shared" si="15"/>
        <v>--</v>
      </c>
    </row>
    <row r="132" spans="1:20" ht="20.100000000000001" customHeight="1">
      <c r="B132" s="85" t="s">
        <v>125</v>
      </c>
      <c r="C132" s="81"/>
      <c r="D132" s="83"/>
      <c r="E132" s="104" t="b">
        <v>0</v>
      </c>
      <c r="F132" s="109">
        <v>5.0000000000000001E-3</v>
      </c>
      <c r="G132" s="89"/>
      <c r="H132" s="123" t="s">
        <v>180</v>
      </c>
      <c r="I132" s="62">
        <v>0.01</v>
      </c>
      <c r="J132" s="89"/>
      <c r="K132" s="19" t="str">
        <f t="shared" si="10"/>
        <v>--</v>
      </c>
      <c r="L132" s="143" t="str">
        <f>IF(K132&gt;0,IFERROR(MATCH(K132,R_11values,-1),""),"")</f>
        <v/>
      </c>
      <c r="M132" s="19" t="str">
        <f t="shared" si="16"/>
        <v>--</v>
      </c>
      <c r="N132" s="143" t="str">
        <f xml:space="preserve"> IF(M132&gt;0, IFERROR(MATCH(M132,CO2values,-1),""),"")</f>
        <v/>
      </c>
      <c r="O132" s="106">
        <f t="shared" si="11"/>
        <v>0</v>
      </c>
      <c r="P132" s="143" t="str">
        <f xml:space="preserve"> IF(O132&gt;0, IFERROR(MATCH(O132,NVvalues,-1),""),"")</f>
        <v/>
      </c>
      <c r="Q132" s="70" t="b">
        <f t="shared" si="12"/>
        <v>1</v>
      </c>
      <c r="R132" s="136" t="str">
        <f t="shared" si="13"/>
        <v>---</v>
      </c>
      <c r="S132" s="136" t="str">
        <f t="shared" si="14"/>
        <v>---</v>
      </c>
      <c r="T132" s="65">
        <f t="shared" si="15"/>
        <v>0</v>
      </c>
    </row>
    <row r="133" spans="1:20" ht="20.100000000000001" customHeight="1" thickBot="1">
      <c r="B133" s="86" t="s">
        <v>126</v>
      </c>
      <c r="C133" s="81"/>
      <c r="D133" s="83"/>
      <c r="E133" s="104" t="b">
        <v>0</v>
      </c>
      <c r="F133" s="107">
        <v>4.1000000000000002E-2</v>
      </c>
      <c r="G133" s="90">
        <v>3096</v>
      </c>
      <c r="H133" s="123" t="s">
        <v>180</v>
      </c>
      <c r="I133" s="62">
        <v>1.0000000000000001E-5</v>
      </c>
      <c r="J133" s="89"/>
      <c r="K133" s="19" t="str">
        <f t="shared" si="10"/>
        <v>--</v>
      </c>
      <c r="L133" s="143" t="str">
        <f>IF(K133&gt;0,IFERROR(MATCH(K133,R_11values,-1),""),"")</f>
        <v/>
      </c>
      <c r="M133" s="19" t="str">
        <f t="shared" si="16"/>
        <v>--</v>
      </c>
      <c r="N133" s="143" t="str">
        <f xml:space="preserve"> IF(M133&gt;0, IFERROR(MATCH(M133,CO2values,-1),""),"")</f>
        <v/>
      </c>
      <c r="O133" s="106">
        <f t="shared" si="11"/>
        <v>0</v>
      </c>
      <c r="P133" s="143" t="str">
        <f xml:space="preserve"> IF(O133&gt;0, IFERROR(MATCH(O133,NVvalues,-1),""),"")</f>
        <v/>
      </c>
      <c r="Q133" s="70" t="b">
        <f t="shared" si="12"/>
        <v>1</v>
      </c>
      <c r="R133" s="136" t="str">
        <f t="shared" si="13"/>
        <v>---</v>
      </c>
      <c r="S133" s="136" t="str">
        <f t="shared" si="14"/>
        <v>---</v>
      </c>
      <c r="T133" s="65">
        <f t="shared" si="15"/>
        <v>0</v>
      </c>
    </row>
    <row r="134" spans="1:20" ht="13.5" thickBot="1">
      <c r="B134" s="73" t="s">
        <v>195</v>
      </c>
      <c r="C134" s="37"/>
      <c r="D134" s="55"/>
      <c r="E134" s="55"/>
      <c r="F134" s="71"/>
      <c r="G134" s="189" t="s">
        <v>16</v>
      </c>
      <c r="H134" s="189"/>
      <c r="I134" s="189"/>
      <c r="J134" s="190"/>
      <c r="K134" s="10"/>
      <c r="L134" s="10"/>
      <c r="M134" s="10"/>
      <c r="N134" s="10"/>
      <c r="O134" s="10"/>
      <c r="P134" s="143"/>
      <c r="Q134" s="91" t="s">
        <v>93</v>
      </c>
      <c r="R134" s="92">
        <f>IF($S137,SUM(R107:R133),"Invalid")</f>
        <v>0</v>
      </c>
      <c r="S134" s="92">
        <f>IF($S137,SUM(S107:S133),"Invalid")</f>
        <v>0</v>
      </c>
      <c r="T134" s="93">
        <f>IF($S137,SUM(T107:T133),"Invalid")</f>
        <v>0</v>
      </c>
    </row>
    <row r="135" spans="1:20" ht="13.5" thickTop="1">
      <c r="B135" s="38"/>
      <c r="C135" s="6"/>
      <c r="D135" s="137" t="s">
        <v>13</v>
      </c>
      <c r="E135" s="137"/>
      <c r="F135" s="137" t="s">
        <v>15</v>
      </c>
      <c r="G135" s="137">
        <v>1</v>
      </c>
      <c r="H135" s="137">
        <v>2</v>
      </c>
      <c r="I135" s="137">
        <v>3</v>
      </c>
      <c r="J135" s="72">
        <v>4</v>
      </c>
      <c r="K135" s="6"/>
      <c r="L135" s="6"/>
      <c r="M135" s="6"/>
      <c r="N135" s="6"/>
      <c r="O135" s="6"/>
      <c r="P135" s="44"/>
      <c r="Q135" s="191" t="s">
        <v>16</v>
      </c>
      <c r="R135" s="193" t="str">
        <f>IFERROR(IF(0=R134,"",MATCH(R134,R_11values,-1)),"Invalid")</f>
        <v/>
      </c>
      <c r="S135" s="193" t="str">
        <f>IFERROR(IF(0=S134,"",MATCH(S134,CO2values,-1)),"Invalid")</f>
        <v/>
      </c>
      <c r="T135" s="195" t="str">
        <f>IFERROR(IF(0=T134,"",MATCH(T134,NVvalues,-1)),"Invalid")</f>
        <v/>
      </c>
    </row>
    <row r="136" spans="1:20" ht="13.5" thickBot="1">
      <c r="B136" s="38"/>
      <c r="C136" s="6"/>
      <c r="D136" s="152" t="str">
        <f>C100</f>
        <v>Number/NameS2</v>
      </c>
      <c r="E136" s="152"/>
      <c r="F136" s="152" t="s">
        <v>112</v>
      </c>
      <c r="G136" s="136" t="str">
        <f>IF($S137,IF(R135=G135,N100,""),"Invalid")</f>
        <v/>
      </c>
      <c r="H136" s="136" t="str">
        <f>IF($S137,IF(R135=H135,N100,""),"Invalid")</f>
        <v/>
      </c>
      <c r="I136" s="136" t="str">
        <f>IF($S137,IF(R135=I135,N100,""),"Invalid")</f>
        <v/>
      </c>
      <c r="J136" s="65" t="str">
        <f>IF($S137,IF(R135=J135,N100,""),"Invalid")</f>
        <v/>
      </c>
      <c r="K136" s="44"/>
      <c r="L136" s="44"/>
      <c r="M136" s="44"/>
      <c r="N136" s="44"/>
      <c r="O136" s="44"/>
      <c r="P136" s="44"/>
      <c r="Q136" s="192"/>
      <c r="R136" s="194"/>
      <c r="S136" s="194"/>
      <c r="T136" s="196"/>
    </row>
    <row r="137" spans="1:20">
      <c r="B137" s="38"/>
      <c r="C137" s="6"/>
      <c r="D137" s="6"/>
      <c r="E137" s="6"/>
      <c r="F137" s="152" t="s">
        <v>113</v>
      </c>
      <c r="G137" s="136" t="str">
        <f>IF($S137,IF(S135=G135,N100,""),"Invalid")</f>
        <v/>
      </c>
      <c r="H137" s="136" t="str">
        <f>IF($S137,IF(S135=H135,N100,""),"Invalid")</f>
        <v/>
      </c>
      <c r="I137" s="136" t="str">
        <f>IF($S137,IF(S135=I135,N100,""),"Invalid")</f>
        <v/>
      </c>
      <c r="J137" s="65" t="str">
        <f>IF($S137,IF(S135=J135,N100,""),"Invalid")</f>
        <v/>
      </c>
      <c r="K137" s="44"/>
      <c r="L137" s="44"/>
      <c r="M137" s="44"/>
      <c r="N137" s="44"/>
      <c r="O137" s="44"/>
      <c r="P137" s="44"/>
      <c r="Q137" s="44"/>
      <c r="R137" s="66" t="s">
        <v>127</v>
      </c>
      <c r="S137" t="b">
        <f>AND(Q106:Q133)</f>
        <v>1</v>
      </c>
      <c r="T137" s="44"/>
    </row>
    <row r="138" spans="1:20">
      <c r="B138" s="38"/>
      <c r="C138" s="4"/>
      <c r="D138" s="4"/>
      <c r="E138" s="4"/>
      <c r="F138" s="140" t="s">
        <v>116</v>
      </c>
      <c r="G138" s="135" t="str">
        <f>IF($S137,IF(T135=G135,N100,""),"Invalid")</f>
        <v/>
      </c>
      <c r="H138" s="135" t="str">
        <f>IF($S137,IF(T135=H135,N100,""),"Invalid")</f>
        <v/>
      </c>
      <c r="I138" s="135" t="str">
        <f>IF($S137,IF(T135=I135,N100,""),"Invalid")</f>
        <v/>
      </c>
      <c r="J138" s="94" t="str">
        <f>IF($S137,IF(T135=J135,N100,""),"Invalid")</f>
        <v/>
      </c>
    </row>
    <row r="139" spans="1:20">
      <c r="B139" s="38"/>
      <c r="C139" s="4"/>
      <c r="D139" s="4"/>
      <c r="E139" s="4"/>
      <c r="F139" s="140" t="s">
        <v>93</v>
      </c>
      <c r="G139" s="20">
        <f>IF($S137,SUM(G136:G138),"Invalid")</f>
        <v>0</v>
      </c>
      <c r="H139" s="20">
        <f>IF($S137,SUM(H136:H138),"Invalid")</f>
        <v>0</v>
      </c>
      <c r="I139" s="20">
        <f>IF($S137,SUM(I136:I138),"Invalid")</f>
        <v>0</v>
      </c>
      <c r="J139" s="58">
        <f>IF($S137,SUM(J136:J138),"Invalid")</f>
        <v>0</v>
      </c>
    </row>
    <row r="140" spans="1:20">
      <c r="B140" s="38"/>
      <c r="C140" s="4"/>
      <c r="D140" s="4"/>
      <c r="E140" s="4"/>
      <c r="F140" s="140" t="s">
        <v>14</v>
      </c>
      <c r="G140" s="144" t="str">
        <f>IFERROR(IF(G139&gt;0,INDEX(LGletters,MATCH((G139),LGvalues,-1)),""),"Invalid")</f>
        <v/>
      </c>
      <c r="H140" s="144" t="str">
        <f>IFERROR(IF(H139&gt;0,INDEX(LGletters,MATCH((H139),LGvalues,-1)),""),"Invalid")</f>
        <v/>
      </c>
      <c r="I140" s="144" t="str">
        <f>IFERROR(IF(I139&gt;0,INDEX(LGletters,MATCH((I139),LGvalues,-1)),""),"Invalid")</f>
        <v/>
      </c>
      <c r="J140" s="56" t="str">
        <f>IFERROR(IF(J139&gt;0,INDEX(LGletters,MATCH((J139),LGvalues,-1)),""),"Invalid")</f>
        <v/>
      </c>
    </row>
    <row r="141" spans="1:20">
      <c r="B141" s="38"/>
      <c r="C141" s="4"/>
      <c r="D141" s="4"/>
      <c r="E141" s="4"/>
      <c r="F141" s="140" t="s">
        <v>23</v>
      </c>
      <c r="G141" s="135" t="str">
        <f>IFERROR(IF(G140="","",INDEX(Rindices, G135,FIND(UPPER(G140),"ABCDEF"))),"Invalid")</f>
        <v/>
      </c>
      <c r="H141" s="135" t="str">
        <f>IFERROR(IF(H140="","",INDEX(Rindices, H135,FIND(UPPER(H140),"ABCDEF"))),"Invalid")</f>
        <v/>
      </c>
      <c r="I141" s="135" t="str">
        <f>IFERROR(IF(I140="","",INDEX(Rindices, I135,FIND(UPPER(I140),"ABCDEF"))),"Invalid")</f>
        <v/>
      </c>
      <c r="J141" s="94" t="str">
        <f>IFERROR(IF(J140="","",INDEX(Rindices, J135,FIND(UPPER(J140),"ABCDEF"))),"Invalid")</f>
        <v/>
      </c>
    </row>
    <row r="142" spans="1:20" ht="13.5" thickBot="1">
      <c r="B142" s="40"/>
      <c r="C142" s="32"/>
      <c r="D142" s="32"/>
      <c r="E142" s="32"/>
      <c r="F142" s="41" t="s">
        <v>12</v>
      </c>
      <c r="G142" s="59" t="str">
        <f>IF($S137,IFERROR(CHOOSE(G141,"Very Low","Low","Medium","High","Very High"),""),"Invalid")</f>
        <v/>
      </c>
      <c r="H142" s="59" t="str">
        <f>IF($S137,IFERROR(CHOOSE(H141,"Very Low","Low","Medium","High","Very High"),""),"Invalid")</f>
        <v/>
      </c>
      <c r="I142" s="59" t="str">
        <f>IF($S137,IFERROR(CHOOSE(I141,"Very Low","Low","Medium","High","Very High"),""),"Invalid")</f>
        <v/>
      </c>
      <c r="J142" s="60" t="str">
        <f>IF($S137,IFERROR(CHOOSE(J141,"Very Low","Low","Medium","High","Very High"),""),"Invalid")</f>
        <v/>
      </c>
    </row>
    <row r="143" spans="1:20">
      <c r="A143" s="4"/>
      <c r="B143" s="4"/>
      <c r="C143" s="4"/>
      <c r="D143" s="4"/>
      <c r="E143" s="4"/>
      <c r="F143" s="140"/>
      <c r="G143" s="143"/>
      <c r="H143" s="143"/>
      <c r="I143" s="143"/>
      <c r="J143" s="143"/>
    </row>
    <row r="144" spans="1:20" ht="37.5" customHeight="1" thickBot="1">
      <c r="A144" s="4"/>
      <c r="B144" s="197" t="s">
        <v>202</v>
      </c>
      <c r="C144" s="197"/>
      <c r="D144" s="197"/>
      <c r="E144" s="197"/>
      <c r="F144" s="197"/>
      <c r="G144" s="197"/>
      <c r="H144" s="197"/>
      <c r="I144" s="197"/>
      <c r="J144" s="197"/>
      <c r="K144" s="197"/>
      <c r="L144" s="197"/>
      <c r="M144" s="197"/>
      <c r="N144" s="197"/>
      <c r="O144" s="197"/>
    </row>
    <row r="145" spans="2:10">
      <c r="B145" s="73" t="s">
        <v>196</v>
      </c>
      <c r="C145" s="37"/>
      <c r="D145" s="149" t="s">
        <v>197</v>
      </c>
      <c r="E145" s="150" t="str">
        <f>C100</f>
        <v>Number/NameS2</v>
      </c>
      <c r="F145" s="71"/>
      <c r="G145" s="189" t="s">
        <v>16</v>
      </c>
      <c r="H145" s="189"/>
      <c r="I145" s="189"/>
      <c r="J145" s="190"/>
    </row>
    <row r="146" spans="2:10">
      <c r="B146" s="38"/>
      <c r="C146" s="137" t="s">
        <v>15</v>
      </c>
      <c r="D146" s="4"/>
      <c r="E146" s="137"/>
      <c r="F146" s="4"/>
      <c r="G146" s="137">
        <v>1</v>
      </c>
      <c r="H146" s="137">
        <v>2</v>
      </c>
      <c r="I146" s="137">
        <v>3</v>
      </c>
      <c r="J146" s="72">
        <v>4</v>
      </c>
    </row>
    <row r="147" spans="2:10">
      <c r="B147" s="38"/>
      <c r="C147" s="199" t="s">
        <v>205</v>
      </c>
      <c r="D147" s="198"/>
      <c r="E147" s="198"/>
      <c r="F147" s="198"/>
      <c r="G147" s="11"/>
      <c r="H147" s="11"/>
      <c r="I147" s="11">
        <v>7.2999999999999995E-2</v>
      </c>
      <c r="J147" s="154"/>
    </row>
    <row r="148" spans="2:10">
      <c r="B148" s="38"/>
      <c r="C148" s="199"/>
      <c r="D148" s="198"/>
      <c r="E148" s="198"/>
      <c r="F148" s="198"/>
      <c r="G148" s="11"/>
      <c r="H148" s="11"/>
      <c r="I148" s="11"/>
      <c r="J148" s="154"/>
    </row>
    <row r="149" spans="2:10">
      <c r="B149" s="38"/>
      <c r="C149" s="198"/>
      <c r="D149" s="198"/>
      <c r="E149" s="198"/>
      <c r="F149" s="198"/>
      <c r="G149" s="11"/>
      <c r="H149" s="11"/>
      <c r="I149" s="11"/>
      <c r="J149" s="154"/>
    </row>
    <row r="150" spans="2:10">
      <c r="B150" s="38"/>
      <c r="C150" s="198"/>
      <c r="D150" s="198"/>
      <c r="E150" s="198"/>
      <c r="F150" s="198"/>
      <c r="G150" s="11"/>
      <c r="H150" s="11"/>
      <c r="I150" s="11"/>
      <c r="J150" s="154"/>
    </row>
    <row r="151" spans="2:10">
      <c r="B151" s="38"/>
      <c r="C151" s="198"/>
      <c r="D151" s="198"/>
      <c r="E151" s="198"/>
      <c r="F151" s="198"/>
      <c r="G151" s="11"/>
      <c r="H151" s="11"/>
      <c r="I151" s="11"/>
      <c r="J151" s="154"/>
    </row>
    <row r="152" spans="2:10">
      <c r="B152" s="38"/>
      <c r="C152" s="198"/>
      <c r="D152" s="198"/>
      <c r="E152" s="198"/>
      <c r="F152" s="198"/>
      <c r="G152" s="11"/>
      <c r="H152" s="11"/>
      <c r="I152" s="11"/>
      <c r="J152" s="154"/>
    </row>
    <row r="153" spans="2:10">
      <c r="B153" s="38"/>
      <c r="C153" s="198"/>
      <c r="D153" s="198"/>
      <c r="E153" s="198"/>
      <c r="F153" s="198"/>
      <c r="G153" s="11"/>
      <c r="H153" s="11"/>
      <c r="I153" s="11"/>
      <c r="J153" s="154"/>
    </row>
    <row r="154" spans="2:10">
      <c r="B154" s="38"/>
      <c r="C154" s="198"/>
      <c r="D154" s="198"/>
      <c r="E154" s="198"/>
      <c r="F154" s="198"/>
      <c r="G154" s="11"/>
      <c r="H154" s="11"/>
      <c r="I154" s="11"/>
      <c r="J154" s="154"/>
    </row>
    <row r="155" spans="2:10">
      <c r="B155" s="38"/>
      <c r="C155" s="198"/>
      <c r="D155" s="198"/>
      <c r="E155" s="198"/>
      <c r="F155" s="198"/>
      <c r="G155" s="11"/>
      <c r="H155" s="11"/>
      <c r="I155" s="11"/>
      <c r="J155" s="154"/>
    </row>
    <row r="156" spans="2:10">
      <c r="B156" s="38"/>
      <c r="C156" s="198"/>
      <c r="D156" s="198"/>
      <c r="E156" s="198"/>
      <c r="F156" s="198"/>
      <c r="G156" s="11"/>
      <c r="H156" s="11"/>
      <c r="I156" s="11"/>
      <c r="J156" s="154"/>
    </row>
    <row r="157" spans="2:10">
      <c r="B157" s="38"/>
      <c r="C157" s="198"/>
      <c r="D157" s="198"/>
      <c r="E157" s="198"/>
      <c r="F157" s="198"/>
      <c r="G157" s="11"/>
      <c r="H157" s="11"/>
      <c r="I157" s="11"/>
      <c r="J157" s="154"/>
    </row>
    <row r="158" spans="2:10">
      <c r="B158" s="38"/>
      <c r="C158" s="198"/>
      <c r="D158" s="198"/>
      <c r="E158" s="198"/>
      <c r="F158" s="198"/>
      <c r="G158" s="20"/>
      <c r="H158" s="20"/>
      <c r="I158" s="20"/>
      <c r="J158" s="58"/>
    </row>
    <row r="159" spans="2:10" ht="13.5" thickBot="1">
      <c r="B159" s="38"/>
      <c r="C159" s="4"/>
      <c r="D159" s="4"/>
      <c r="E159" s="4"/>
      <c r="F159" s="140" t="s">
        <v>93</v>
      </c>
      <c r="G159" s="98">
        <f>SUM(G147:G158)</f>
        <v>0</v>
      </c>
      <c r="H159" s="98">
        <f>SUM(H147:H158)</f>
        <v>0</v>
      </c>
      <c r="I159" s="98">
        <f>SUM(I147:I158)</f>
        <v>7.2999999999999995E-2</v>
      </c>
      <c r="J159" s="99">
        <f>SUM(J147:J158)</f>
        <v>0</v>
      </c>
    </row>
    <row r="160" spans="2:10" ht="13.5" thickTop="1">
      <c r="B160" s="38"/>
      <c r="C160" s="4"/>
      <c r="D160" s="4"/>
      <c r="E160" s="4"/>
      <c r="F160" s="140" t="s">
        <v>14</v>
      </c>
      <c r="G160" s="144" t="str">
        <f>IFERROR(IF(G159&gt;0,INDEX(LGletters,MATCH((G159),LGvalues,-1)),""),"Invalid")</f>
        <v/>
      </c>
      <c r="H160" s="144" t="str">
        <f>IFERROR(IF(H159&gt;0,INDEX(LGletters,MATCH((H159),LGvalues,-1)),""),"Invalid")</f>
        <v/>
      </c>
      <c r="I160" s="144" t="str">
        <f>IFERROR(IF(I159&gt;0,INDEX(LGletters,MATCH((I159),LGvalues,-1)),""),"Invalid")</f>
        <v>C</v>
      </c>
      <c r="J160" s="56" t="str">
        <f>IFERROR(IF(J159&gt;0,INDEX(LGletters,MATCH((J159),LGvalues,-1)),""),"Invalid")</f>
        <v/>
      </c>
    </row>
    <row r="161" spans="2:10">
      <c r="B161" s="38"/>
      <c r="C161" s="4"/>
      <c r="D161" s="4"/>
      <c r="E161" s="4"/>
      <c r="F161" s="140" t="s">
        <v>23</v>
      </c>
      <c r="G161" s="135" t="str">
        <f>IF(G160="","",INDEX(Rindices, G146,FIND(UPPER(G160),"ABCDEF")))</f>
        <v/>
      </c>
      <c r="H161" s="135" t="str">
        <f>IF(H160="","",INDEX(Rindices, H146,FIND(UPPER(H160),"ABCDEF")))</f>
        <v/>
      </c>
      <c r="I161" s="135">
        <f>IF(I160="","",INDEX(Rindices, I146,FIND(UPPER(I160),"ABCDEF")))</f>
        <v>2</v>
      </c>
      <c r="J161" s="94" t="str">
        <f>IF(J160="","",INDEX(Rindices, J146,FIND(UPPER(J160),"ABCDEF")))</f>
        <v/>
      </c>
    </row>
    <row r="162" spans="2:10" ht="13.5" thickBot="1">
      <c r="B162" s="40"/>
      <c r="C162" s="32"/>
      <c r="D162" s="32"/>
      <c r="E162" s="32"/>
      <c r="F162" s="41" t="s">
        <v>12</v>
      </c>
      <c r="G162" s="148" t="str">
        <f>IFERROR(CHOOSE(G161,"Very Low","Low","Medium","High","Very High"),"")</f>
        <v/>
      </c>
      <c r="H162" s="148" t="str">
        <f>IFERROR(CHOOSE(H161,"Very Low","Low","Medium","High","Very High"),"")</f>
        <v/>
      </c>
      <c r="I162" s="148" t="str">
        <f>IFERROR(CHOOSE(I161,"Very Low","Low","Medium","High","Very High"),"")</f>
        <v>Low</v>
      </c>
      <c r="J162" s="151" t="str">
        <f>IFERROR(CHOOSE(J161,"Very Low","Low","Medium","High","Very High"),"")</f>
        <v/>
      </c>
    </row>
    <row r="163" spans="2:10" ht="13.5" thickBot="1">
      <c r="B163" s="4"/>
      <c r="C163" s="4"/>
      <c r="D163" s="4"/>
      <c r="E163" s="4"/>
      <c r="F163" s="140"/>
      <c r="G163" s="143"/>
      <c r="H163" s="143"/>
      <c r="I163" s="143"/>
      <c r="J163" s="143"/>
    </row>
    <row r="164" spans="2:10">
      <c r="B164" s="73" t="s">
        <v>198</v>
      </c>
      <c r="C164" s="37"/>
      <c r="D164" s="149" t="s">
        <v>197</v>
      </c>
      <c r="E164" s="150" t="str">
        <f>C100</f>
        <v>Number/NameS2</v>
      </c>
      <c r="F164" s="71"/>
      <c r="G164" s="189" t="s">
        <v>16</v>
      </c>
      <c r="H164" s="189"/>
      <c r="I164" s="189"/>
      <c r="J164" s="190"/>
    </row>
    <row r="165" spans="2:10">
      <c r="B165" s="38"/>
      <c r="C165" s="137" t="s">
        <v>15</v>
      </c>
      <c r="D165" s="4"/>
      <c r="E165" s="137"/>
      <c r="F165" s="4"/>
      <c r="G165" s="137">
        <v>1</v>
      </c>
      <c r="H165" s="137">
        <v>2</v>
      </c>
      <c r="I165" s="137">
        <v>3</v>
      </c>
      <c r="J165" s="72">
        <v>4</v>
      </c>
    </row>
    <row r="166" spans="2:10">
      <c r="B166" s="38"/>
      <c r="C166" s="199"/>
      <c r="D166" s="199"/>
      <c r="E166" s="199"/>
      <c r="F166" s="199"/>
      <c r="G166" s="137"/>
      <c r="H166" s="137"/>
      <c r="I166" s="137"/>
      <c r="J166" s="72"/>
    </row>
    <row r="167" spans="2:10">
      <c r="B167" s="38"/>
      <c r="C167" s="199"/>
      <c r="D167" s="199"/>
      <c r="E167" s="199"/>
      <c r="F167" s="199"/>
      <c r="G167" s="137"/>
      <c r="H167" s="137"/>
      <c r="I167" s="137"/>
      <c r="J167" s="72"/>
    </row>
    <row r="168" spans="2:10">
      <c r="B168" s="38"/>
      <c r="C168" s="199"/>
      <c r="D168" s="199"/>
      <c r="E168" s="199"/>
      <c r="F168" s="199"/>
      <c r="G168" s="137"/>
      <c r="H168" s="137"/>
      <c r="I168" s="137"/>
      <c r="J168" s="72"/>
    </row>
    <row r="169" spans="2:10">
      <c r="B169" s="38"/>
      <c r="C169" s="199"/>
      <c r="D169" s="199"/>
      <c r="E169" s="199"/>
      <c r="F169" s="199"/>
      <c r="G169" s="137"/>
      <c r="H169" s="137"/>
      <c r="I169" s="137"/>
      <c r="J169" s="72"/>
    </row>
    <row r="170" spans="2:10">
      <c r="B170" s="38"/>
      <c r="C170" s="199"/>
      <c r="D170" s="199"/>
      <c r="E170" s="199"/>
      <c r="F170" s="199"/>
      <c r="G170" s="137"/>
      <c r="H170" s="137"/>
      <c r="I170" s="137"/>
      <c r="J170" s="72"/>
    </row>
    <row r="171" spans="2:10">
      <c r="B171" s="38"/>
      <c r="C171" s="199"/>
      <c r="D171" s="199"/>
      <c r="E171" s="199"/>
      <c r="F171" s="199"/>
      <c r="G171" s="137"/>
      <c r="H171" s="137"/>
      <c r="I171" s="137"/>
      <c r="J171" s="72"/>
    </row>
    <row r="172" spans="2:10">
      <c r="B172" s="38"/>
      <c r="C172" s="199"/>
      <c r="D172" s="199"/>
      <c r="E172" s="199"/>
      <c r="F172" s="199"/>
      <c r="G172" s="137"/>
      <c r="H172" s="137"/>
      <c r="I172" s="137"/>
      <c r="J172" s="72"/>
    </row>
    <row r="173" spans="2:10">
      <c r="B173" s="38"/>
      <c r="C173" s="199"/>
      <c r="D173" s="199"/>
      <c r="E173" s="199"/>
      <c r="F173" s="199"/>
      <c r="G173" s="137"/>
      <c r="H173" s="137"/>
      <c r="I173" s="137"/>
      <c r="J173" s="72"/>
    </row>
    <row r="174" spans="2:10">
      <c r="B174" s="38"/>
      <c r="C174" s="199"/>
      <c r="D174" s="199"/>
      <c r="E174" s="199"/>
      <c r="F174" s="199"/>
      <c r="G174" s="137"/>
      <c r="H174" s="137"/>
      <c r="I174" s="137"/>
      <c r="J174" s="72"/>
    </row>
    <row r="175" spans="2:10">
      <c r="B175" s="38"/>
      <c r="C175" s="199"/>
      <c r="D175" s="199"/>
      <c r="E175" s="199"/>
      <c r="F175" s="199"/>
      <c r="G175" s="136"/>
      <c r="H175" s="136"/>
      <c r="I175" s="136"/>
      <c r="J175" s="65"/>
    </row>
    <row r="176" spans="2:10">
      <c r="B176" s="38"/>
      <c r="C176" s="199"/>
      <c r="D176" s="199"/>
      <c r="E176" s="199"/>
      <c r="F176" s="199"/>
      <c r="G176" s="136"/>
      <c r="H176" s="136"/>
      <c r="I176" s="136"/>
      <c r="J176" s="65"/>
    </row>
    <row r="177" spans="1:23">
      <c r="B177" s="38"/>
      <c r="C177" s="199"/>
      <c r="D177" s="199"/>
      <c r="E177" s="199"/>
      <c r="F177" s="199"/>
      <c r="G177" s="135"/>
      <c r="H177" s="135"/>
      <c r="I177" s="135"/>
      <c r="J177" s="94"/>
    </row>
    <row r="178" spans="1:23" ht="13.5" thickBot="1">
      <c r="B178" s="38"/>
      <c r="C178" s="4"/>
      <c r="D178" s="4"/>
      <c r="E178" s="4"/>
      <c r="F178" s="140" t="s">
        <v>93</v>
      </c>
      <c r="G178" s="98">
        <f>SUM(G166:G177)</f>
        <v>0</v>
      </c>
      <c r="H178" s="98">
        <f>SUM(H166:H177)</f>
        <v>0</v>
      </c>
      <c r="I178" s="98">
        <f>SUM(I166:I177)</f>
        <v>0</v>
      </c>
      <c r="J178" s="99">
        <f>SUM(J166:J177)</f>
        <v>0</v>
      </c>
    </row>
    <row r="179" spans="1:23" ht="13.5" thickTop="1">
      <c r="B179" s="38"/>
      <c r="C179" s="4"/>
      <c r="D179" s="4"/>
      <c r="E179" s="4"/>
      <c r="F179" s="140" t="s">
        <v>14</v>
      </c>
      <c r="G179" s="144" t="str">
        <f>IFERROR(IF(G178&gt;0,INDEX(LGletters,MATCH((G178),LGvalues,-1)),""),"Invalid")</f>
        <v/>
      </c>
      <c r="H179" s="144" t="str">
        <f>IFERROR(IF(H178&gt;0,INDEX(LGletters,MATCH((H178),LGvalues,-1)),""),"Invalid")</f>
        <v/>
      </c>
      <c r="I179" s="144" t="str">
        <f>IFERROR(IF(I178&gt;0,INDEX(LGletters,MATCH((I178),LGvalues,-1)),""),"Invalid")</f>
        <v/>
      </c>
      <c r="J179" s="56" t="str">
        <f>IFERROR(IF(J178&gt;0,INDEX(LGletters,MATCH((J178),LGvalues,-1)),""),"Invalid")</f>
        <v/>
      </c>
    </row>
    <row r="180" spans="1:23">
      <c r="B180" s="38"/>
      <c r="C180" s="4"/>
      <c r="D180" s="4"/>
      <c r="E180" s="4"/>
      <c r="F180" s="140" t="s">
        <v>23</v>
      </c>
      <c r="G180" s="135" t="str">
        <f>IF(G179="","",INDEX(Rindices, G165,FIND(UPPER(G179),"ABCDEF")))</f>
        <v/>
      </c>
      <c r="H180" s="135" t="str">
        <f>IF(H179="","",INDEX(Rindices, H165,FIND(UPPER(H179),"ABCDEF")))</f>
        <v/>
      </c>
      <c r="I180" s="135" t="str">
        <f>IF(I179="","",INDEX(Rindices, I165,FIND(UPPER(I179),"ABCDEF")))</f>
        <v/>
      </c>
      <c r="J180" s="94" t="str">
        <f>IF(J179="","",INDEX(Rindices, J165,FIND(UPPER(J179),"ABCDEF")))</f>
        <v/>
      </c>
    </row>
    <row r="181" spans="1:23" ht="13.5" thickBot="1">
      <c r="B181" s="40"/>
      <c r="C181" s="32"/>
      <c r="D181" s="32"/>
      <c r="E181" s="32"/>
      <c r="F181" s="41" t="s">
        <v>12</v>
      </c>
      <c r="G181" s="148" t="str">
        <f>IFERROR(CHOOSE(G180,"Very Low","Low","Medium","High","Very High"),"")</f>
        <v/>
      </c>
      <c r="H181" s="148" t="str">
        <f>IFERROR(CHOOSE(H180,"Very Low","Low","Medium","High","Very High"),"")</f>
        <v/>
      </c>
      <c r="I181" s="148" t="str">
        <f>IFERROR(CHOOSE(I180,"Very Low","Low","Medium","High","Very High"),"")</f>
        <v/>
      </c>
      <c r="J181" s="151" t="str">
        <f>IFERROR(CHOOSE(J180,"Very Low","Low","Medium","High","Very High"),"")</f>
        <v/>
      </c>
    </row>
    <row r="182" spans="1:23">
      <c r="B182" s="4"/>
      <c r="C182" s="4"/>
      <c r="D182" s="4"/>
      <c r="E182" s="4"/>
      <c r="F182" s="140"/>
      <c r="G182" s="143"/>
      <c r="H182" s="143"/>
      <c r="I182" s="143"/>
      <c r="J182" s="143"/>
    </row>
    <row r="183" spans="1:23">
      <c r="B183" s="4"/>
      <c r="C183" s="4"/>
      <c r="D183" s="4"/>
      <c r="E183" s="4"/>
      <c r="F183" s="140"/>
      <c r="G183" s="143"/>
      <c r="H183" s="143"/>
      <c r="I183" s="143"/>
      <c r="J183" s="143"/>
    </row>
    <row r="184" spans="1:23">
      <c r="A184" s="21"/>
      <c r="B184" s="50"/>
      <c r="C184" s="49"/>
      <c r="D184" s="49"/>
      <c r="E184" s="49"/>
      <c r="F184" s="49"/>
      <c r="G184" s="51"/>
      <c r="H184" s="51"/>
      <c r="I184" s="52"/>
      <c r="J184" s="53"/>
      <c r="K184" s="52"/>
      <c r="L184" s="52"/>
      <c r="M184" s="52"/>
      <c r="N184" s="51"/>
      <c r="O184" s="51"/>
      <c r="P184" s="51"/>
      <c r="Q184" s="54"/>
      <c r="R184" s="54"/>
      <c r="S184" s="54"/>
      <c r="T184" s="54"/>
    </row>
    <row r="185" spans="1:23">
      <c r="B185" s="66" t="s">
        <v>87</v>
      </c>
      <c r="C185" s="76" t="s">
        <v>143</v>
      </c>
      <c r="D185" s="62"/>
      <c r="E185" s="62"/>
      <c r="F185" s="44"/>
      <c r="K185" s="44"/>
      <c r="M185" s="66" t="s">
        <v>88</v>
      </c>
      <c r="N185" s="64">
        <v>1.4999999999999999E-2</v>
      </c>
      <c r="O185" s="67" t="s">
        <v>114</v>
      </c>
      <c r="P185" s="44"/>
    </row>
    <row r="186" spans="1:23">
      <c r="B186" s="66"/>
      <c r="C186" s="77" t="s">
        <v>26</v>
      </c>
      <c r="D186" s="77"/>
      <c r="E186" s="77"/>
      <c r="F186" s="77"/>
      <c r="G186" s="77"/>
      <c r="H186" s="77"/>
      <c r="I186" s="78"/>
      <c r="J186" s="79"/>
      <c r="K186" s="80"/>
      <c r="L186" s="77"/>
      <c r="M186" s="77"/>
      <c r="N186" s="77"/>
      <c r="O186" s="77"/>
      <c r="P186" s="77"/>
      <c r="Q186" s="136"/>
      <c r="R186" s="136"/>
      <c r="S186" s="136"/>
      <c r="T186" s="136"/>
    </row>
    <row r="187" spans="1:23">
      <c r="B187" s="66"/>
      <c r="C187" s="77" t="s">
        <v>135</v>
      </c>
      <c r="D187" s="77"/>
      <c r="E187" s="77"/>
      <c r="F187" s="77"/>
      <c r="G187" s="77"/>
      <c r="H187" s="77"/>
      <c r="I187" s="78"/>
      <c r="J187" s="79"/>
      <c r="K187" s="80"/>
      <c r="L187" s="77"/>
      <c r="M187" s="77"/>
      <c r="N187" s="77"/>
      <c r="O187" s="77"/>
      <c r="P187" s="77"/>
      <c r="Q187" s="136"/>
      <c r="R187" s="136"/>
      <c r="S187" s="136"/>
      <c r="T187" s="136"/>
    </row>
    <row r="188" spans="1:23">
      <c r="B188" s="66"/>
      <c r="C188" s="77" t="s">
        <v>136</v>
      </c>
      <c r="D188" s="77"/>
      <c r="E188" s="77"/>
      <c r="F188" s="77"/>
      <c r="G188" s="77"/>
      <c r="H188" s="77"/>
      <c r="I188" s="78"/>
      <c r="J188" s="79"/>
      <c r="K188" s="80"/>
      <c r="L188" s="77"/>
      <c r="M188" s="77"/>
      <c r="N188" s="77"/>
      <c r="O188" s="77"/>
      <c r="P188" s="77"/>
      <c r="Q188" s="136"/>
      <c r="R188" s="136"/>
      <c r="S188" s="136"/>
      <c r="T188" s="136"/>
    </row>
    <row r="189" spans="1:23" ht="13.5" thickBot="1">
      <c r="B189" s="66"/>
      <c r="C189" s="77" t="s">
        <v>137</v>
      </c>
      <c r="D189" s="77"/>
      <c r="E189" s="77"/>
      <c r="F189" s="77"/>
      <c r="G189" s="77"/>
      <c r="H189" s="77"/>
      <c r="I189" s="78"/>
      <c r="J189" s="79"/>
      <c r="K189" s="80"/>
      <c r="L189" s="77"/>
      <c r="M189" s="77"/>
      <c r="N189" s="77"/>
      <c r="O189" s="77"/>
      <c r="P189" s="77"/>
    </row>
    <row r="190" spans="1:23">
      <c r="B190" s="66"/>
      <c r="C190" s="44"/>
      <c r="D190" s="44"/>
      <c r="E190" s="44"/>
      <c r="F190" s="44"/>
      <c r="G190" s="44"/>
      <c r="H190" s="181" t="s">
        <v>139</v>
      </c>
      <c r="I190" s="181"/>
      <c r="J190" s="120"/>
      <c r="K190" s="67"/>
      <c r="L190" s="44"/>
      <c r="M190" s="44"/>
      <c r="N190" s="44"/>
      <c r="O190" s="44"/>
      <c r="P190" s="44"/>
      <c r="Q190" s="182" t="s">
        <v>89</v>
      </c>
      <c r="R190" s="183"/>
      <c r="S190" s="183"/>
      <c r="T190" s="184"/>
    </row>
    <row r="191" spans="1:23" ht="38.25">
      <c r="B191" s="68" t="s">
        <v>92</v>
      </c>
      <c r="C191" s="69" t="s">
        <v>34</v>
      </c>
      <c r="D191" s="141" t="s">
        <v>50</v>
      </c>
      <c r="E191" s="141" t="s">
        <v>153</v>
      </c>
      <c r="F191" s="141" t="s">
        <v>49</v>
      </c>
      <c r="G191" s="141" t="s">
        <v>48</v>
      </c>
      <c r="H191" s="121" t="s">
        <v>182</v>
      </c>
      <c r="I191" s="141" t="s">
        <v>181</v>
      </c>
      <c r="J191" s="141" t="s">
        <v>73</v>
      </c>
      <c r="K191" s="141" t="s">
        <v>74</v>
      </c>
      <c r="L191" s="141" t="s">
        <v>80</v>
      </c>
      <c r="M191" s="141" t="s">
        <v>75</v>
      </c>
      <c r="N191" s="141" t="s">
        <v>79</v>
      </c>
      <c r="O191" s="141" t="s">
        <v>52</v>
      </c>
      <c r="P191" s="141" t="s">
        <v>81</v>
      </c>
      <c r="Q191" s="105" t="s">
        <v>157</v>
      </c>
      <c r="R191" s="141" t="s">
        <v>74</v>
      </c>
      <c r="S191" s="141" t="s">
        <v>75</v>
      </c>
      <c r="T191" s="46" t="s">
        <v>52</v>
      </c>
    </row>
    <row r="192" spans="1:23" ht="20.100000000000001" customHeight="1">
      <c r="B192" s="85" t="s">
        <v>122</v>
      </c>
      <c r="C192" s="81"/>
      <c r="D192" s="82"/>
      <c r="E192" s="104" t="b">
        <v>1</v>
      </c>
      <c r="F192" s="107">
        <v>4.1000000000000002E-2</v>
      </c>
      <c r="G192" s="84">
        <v>3096</v>
      </c>
      <c r="H192" s="123" t="s">
        <v>180</v>
      </c>
      <c r="I192" s="62"/>
      <c r="J192" s="63"/>
      <c r="K192" s="19" t="str">
        <f t="shared" ref="K192:K218" si="17">IF($F192*J192&gt;0,$F192*J192,"--")</f>
        <v>--</v>
      </c>
      <c r="L192" s="143" t="str">
        <f>IF(K192&gt;0,IFERROR(MATCH(K192,R_11values,-1),""),"")</f>
        <v/>
      </c>
      <c r="M192" s="19" t="str">
        <f t="shared" ref="M192:M218" si="18">IF($G192*J192&gt;0,$G192*J192/1000,"--")</f>
        <v>--</v>
      </c>
      <c r="N192" s="143" t="str">
        <f xml:space="preserve"> IF(M192&gt;0, IFERROR(MATCH(M192,CO2values,-1),""),"")</f>
        <v/>
      </c>
      <c r="O192" s="106" t="str">
        <f t="shared" ref="O192:O218" si="19">IFERROR(((1000*J192)/(IF(ISNUMBER(I192),I192,CHOOSE(MATCH(H192,ATgroups,0),Acute1,Acute2,Acute3, Chronic1,Chronic2,Chronic3,Chronic4,Empty,"","")))),"--")</f>
        <v>--</v>
      </c>
      <c r="P192" s="143" t="str">
        <f xml:space="preserve"> IF(O192&gt;0, IFERROR(MATCH(O192,NVvalues,-1),""),"")</f>
        <v/>
      </c>
      <c r="Q192" s="70" t="b">
        <f t="shared" ref="Q192:Q218" si="20">OR(J192=0,NOT(E192),I192=0,AND(F192=0,G192=0))</f>
        <v>1</v>
      </c>
      <c r="R192" s="136" t="str">
        <f t="shared" ref="R192:R218" si="21">IF(Q192,IF(OR(L192&lt;P192,N192&lt;P192),K192,"---"),"Consider ")</f>
        <v>---</v>
      </c>
      <c r="S192" s="136" t="str">
        <f t="shared" ref="S192:S218" si="22">IF(Q192,IF(OR(L192&lt;P192,N192&lt;P192),M192,"---")," by ")</f>
        <v>---</v>
      </c>
      <c r="T192" s="65" t="str">
        <f t="shared" ref="T192:T218" si="23">IF(Q192,IF(AND(L192&gt;=P192,N192&gt;=P192),O192,"---"),"constituent ")</f>
        <v>--</v>
      </c>
      <c r="V192" s="36" t="s">
        <v>185</v>
      </c>
      <c r="W192" s="77"/>
    </row>
    <row r="193" spans="2:24" ht="20.100000000000001" customHeight="1">
      <c r="B193" s="86" t="s">
        <v>40</v>
      </c>
      <c r="C193" s="81" t="s">
        <v>39</v>
      </c>
      <c r="D193" s="87"/>
      <c r="E193" s="104" t="b">
        <v>1</v>
      </c>
      <c r="F193" s="108">
        <v>1.1000000000000001</v>
      </c>
      <c r="G193" s="88"/>
      <c r="H193" s="123" t="s">
        <v>175</v>
      </c>
      <c r="I193" s="62"/>
      <c r="J193" s="89"/>
      <c r="K193" s="19" t="str">
        <f t="shared" si="17"/>
        <v>--</v>
      </c>
      <c r="L193" s="143"/>
      <c r="M193" s="19" t="str">
        <f t="shared" si="18"/>
        <v>--</v>
      </c>
      <c r="N193" s="143"/>
      <c r="O193" s="106">
        <f t="shared" si="19"/>
        <v>0</v>
      </c>
      <c r="P193" s="143"/>
      <c r="Q193" s="70" t="b">
        <f t="shared" si="20"/>
        <v>1</v>
      </c>
      <c r="R193" s="136" t="str">
        <f t="shared" si="21"/>
        <v>---</v>
      </c>
      <c r="S193" s="136" t="str">
        <f t="shared" si="22"/>
        <v>---</v>
      </c>
      <c r="T193" s="65">
        <f t="shared" si="23"/>
        <v>0</v>
      </c>
      <c r="W193" s="186" t="s">
        <v>186</v>
      </c>
    </row>
    <row r="194" spans="2:24" ht="20.100000000000001" customHeight="1">
      <c r="B194" s="86" t="s">
        <v>90</v>
      </c>
      <c r="C194" s="81" t="s">
        <v>43</v>
      </c>
      <c r="D194" s="87" t="s">
        <v>35</v>
      </c>
      <c r="E194" s="104" t="b">
        <v>0</v>
      </c>
      <c r="F194" s="108">
        <v>1</v>
      </c>
      <c r="G194" s="88"/>
      <c r="H194" s="123" t="s">
        <v>175</v>
      </c>
      <c r="I194" s="62"/>
      <c r="J194" s="89"/>
      <c r="K194" s="19" t="str">
        <f t="shared" si="17"/>
        <v>--</v>
      </c>
      <c r="L194" s="143"/>
      <c r="M194" s="19" t="str">
        <f t="shared" si="18"/>
        <v>--</v>
      </c>
      <c r="N194" s="143"/>
      <c r="O194" s="106">
        <f t="shared" si="19"/>
        <v>0</v>
      </c>
      <c r="P194" s="143"/>
      <c r="Q194" s="70" t="b">
        <f t="shared" si="20"/>
        <v>1</v>
      </c>
      <c r="R194" s="136" t="str">
        <f t="shared" si="21"/>
        <v>---</v>
      </c>
      <c r="S194" s="136" t="str">
        <f t="shared" si="22"/>
        <v>---</v>
      </c>
      <c r="T194" s="65">
        <f t="shared" si="23"/>
        <v>0</v>
      </c>
      <c r="V194" t="s">
        <v>184</v>
      </c>
      <c r="W194" s="186"/>
      <c r="X194" s="142" t="s">
        <v>187</v>
      </c>
    </row>
    <row r="195" spans="2:24" ht="20.100000000000001" customHeight="1">
      <c r="B195" s="86" t="s">
        <v>99</v>
      </c>
      <c r="C195" s="81" t="s">
        <v>44</v>
      </c>
      <c r="D195" s="87"/>
      <c r="E195" s="104" t="b">
        <v>0</v>
      </c>
      <c r="F195" s="108">
        <v>1</v>
      </c>
      <c r="G195" s="88"/>
      <c r="H195" s="123" t="s">
        <v>180</v>
      </c>
      <c r="I195" s="62"/>
      <c r="J195" s="89"/>
      <c r="K195" s="19" t="str">
        <f t="shared" si="17"/>
        <v>--</v>
      </c>
      <c r="L195" s="143"/>
      <c r="M195" s="19" t="str">
        <f t="shared" si="18"/>
        <v>--</v>
      </c>
      <c r="N195" s="143"/>
      <c r="O195" s="106" t="str">
        <f t="shared" si="19"/>
        <v>--</v>
      </c>
      <c r="P195" s="143"/>
      <c r="Q195" s="70" t="b">
        <f t="shared" si="20"/>
        <v>1</v>
      </c>
      <c r="R195" s="136" t="str">
        <f t="shared" si="21"/>
        <v>---</v>
      </c>
      <c r="S195" s="136" t="str">
        <f t="shared" si="22"/>
        <v>---</v>
      </c>
      <c r="T195" s="65" t="str">
        <f t="shared" si="23"/>
        <v>--</v>
      </c>
      <c r="V195" s="77"/>
      <c r="W195" s="124"/>
      <c r="X195">
        <f>W192*W195</f>
        <v>0</v>
      </c>
    </row>
    <row r="196" spans="2:24" ht="20.100000000000001" customHeight="1">
      <c r="B196" s="86" t="s">
        <v>100</v>
      </c>
      <c r="C196" s="81" t="s">
        <v>37</v>
      </c>
      <c r="D196" s="87"/>
      <c r="E196" s="104" t="b">
        <v>0</v>
      </c>
      <c r="F196" s="108">
        <v>1</v>
      </c>
      <c r="G196" s="88"/>
      <c r="H196" s="123" t="s">
        <v>180</v>
      </c>
      <c r="I196" s="62"/>
      <c r="J196" s="89"/>
      <c r="K196" s="19" t="str">
        <f t="shared" si="17"/>
        <v>--</v>
      </c>
      <c r="L196" s="143"/>
      <c r="M196" s="19" t="str">
        <f t="shared" si="18"/>
        <v>--</v>
      </c>
      <c r="N196" s="143"/>
      <c r="O196" s="106" t="str">
        <f t="shared" si="19"/>
        <v>--</v>
      </c>
      <c r="P196" s="143"/>
      <c r="Q196" s="70" t="b">
        <f t="shared" si="20"/>
        <v>1</v>
      </c>
      <c r="R196" s="136" t="str">
        <f t="shared" si="21"/>
        <v>---</v>
      </c>
      <c r="S196" s="136" t="str">
        <f t="shared" si="22"/>
        <v>---</v>
      </c>
      <c r="T196" s="65" t="str">
        <f t="shared" si="23"/>
        <v>--</v>
      </c>
      <c r="V196" s="77"/>
      <c r="W196" s="124"/>
      <c r="X196">
        <f>W192*W196</f>
        <v>0</v>
      </c>
    </row>
    <row r="197" spans="2:24" ht="20.100000000000001" customHeight="1">
      <c r="B197" s="86" t="s">
        <v>101</v>
      </c>
      <c r="C197" s="81" t="s">
        <v>36</v>
      </c>
      <c r="D197" s="87" t="s">
        <v>53</v>
      </c>
      <c r="E197" s="104" t="b">
        <v>0</v>
      </c>
      <c r="F197" s="108">
        <v>0.73</v>
      </c>
      <c r="G197" s="88"/>
      <c r="H197" s="123" t="s">
        <v>180</v>
      </c>
      <c r="I197" s="62"/>
      <c r="J197" s="89"/>
      <c r="K197" s="19" t="str">
        <f t="shared" si="17"/>
        <v>--</v>
      </c>
      <c r="L197" s="143"/>
      <c r="M197" s="19" t="str">
        <f t="shared" si="18"/>
        <v>--</v>
      </c>
      <c r="N197" s="143"/>
      <c r="O197" s="106" t="str">
        <f t="shared" si="19"/>
        <v>--</v>
      </c>
      <c r="P197" s="143"/>
      <c r="Q197" s="70" t="b">
        <f t="shared" si="20"/>
        <v>1</v>
      </c>
      <c r="R197" s="136" t="str">
        <f t="shared" si="21"/>
        <v>---</v>
      </c>
      <c r="S197" s="136" t="str">
        <f t="shared" si="22"/>
        <v>---</v>
      </c>
      <c r="T197" s="65" t="str">
        <f t="shared" si="23"/>
        <v>--</v>
      </c>
      <c r="V197" s="77"/>
      <c r="W197" s="124"/>
      <c r="X197">
        <f>W192*W197</f>
        <v>0</v>
      </c>
    </row>
    <row r="198" spans="2:24" ht="20.100000000000001" customHeight="1">
      <c r="B198" s="86" t="s">
        <v>41</v>
      </c>
      <c r="C198" s="81" t="s">
        <v>45</v>
      </c>
      <c r="D198" s="87"/>
      <c r="E198" s="104" t="b">
        <v>0</v>
      </c>
      <c r="F198" s="108">
        <v>0.7</v>
      </c>
      <c r="G198" s="88"/>
      <c r="H198" s="123" t="s">
        <v>170</v>
      </c>
      <c r="I198" s="62"/>
      <c r="J198" s="89"/>
      <c r="K198" s="19" t="str">
        <f t="shared" si="17"/>
        <v>--</v>
      </c>
      <c r="L198" s="143"/>
      <c r="M198" s="19" t="str">
        <f t="shared" si="18"/>
        <v>--</v>
      </c>
      <c r="N198" s="143"/>
      <c r="O198" s="106">
        <f t="shared" si="19"/>
        <v>0</v>
      </c>
      <c r="P198" s="143"/>
      <c r="Q198" s="70" t="b">
        <f t="shared" si="20"/>
        <v>1</v>
      </c>
      <c r="R198" s="136" t="str">
        <f t="shared" si="21"/>
        <v>---</v>
      </c>
      <c r="S198" s="136" t="str">
        <f t="shared" si="22"/>
        <v>---</v>
      </c>
      <c r="T198" s="65">
        <f t="shared" si="23"/>
        <v>0</v>
      </c>
      <c r="V198" s="77"/>
      <c r="W198" s="77"/>
      <c r="X198">
        <f>W192*W198</f>
        <v>0</v>
      </c>
    </row>
    <row r="199" spans="2:24" ht="20.100000000000001" customHeight="1">
      <c r="B199" s="86" t="s">
        <v>123</v>
      </c>
      <c r="C199" s="81" t="s">
        <v>46</v>
      </c>
      <c r="D199" s="87" t="s">
        <v>38</v>
      </c>
      <c r="E199" s="104" t="b">
        <v>0</v>
      </c>
      <c r="F199" s="108">
        <v>0.04</v>
      </c>
      <c r="G199" s="88"/>
      <c r="H199" s="123" t="s">
        <v>180</v>
      </c>
      <c r="I199" s="62"/>
      <c r="J199" s="89"/>
      <c r="K199" s="19" t="str">
        <f t="shared" si="17"/>
        <v>--</v>
      </c>
      <c r="L199" s="143"/>
      <c r="M199" s="19" t="str">
        <f t="shared" si="18"/>
        <v>--</v>
      </c>
      <c r="N199" s="143"/>
      <c r="O199" s="106" t="str">
        <f t="shared" si="19"/>
        <v>--</v>
      </c>
      <c r="P199" s="143"/>
      <c r="Q199" s="70" t="b">
        <f t="shared" si="20"/>
        <v>1</v>
      </c>
      <c r="R199" s="136" t="str">
        <f t="shared" si="21"/>
        <v>---</v>
      </c>
      <c r="S199" s="136" t="str">
        <f t="shared" si="22"/>
        <v>---</v>
      </c>
      <c r="T199" s="65" t="str">
        <f t="shared" si="23"/>
        <v>--</v>
      </c>
      <c r="V199" s="77"/>
      <c r="W199" s="77"/>
      <c r="X199">
        <f>W192*W199</f>
        <v>0</v>
      </c>
    </row>
    <row r="200" spans="2:24" ht="20.100000000000001" customHeight="1">
      <c r="B200" s="86" t="s">
        <v>124</v>
      </c>
      <c r="C200" s="81" t="s">
        <v>66</v>
      </c>
      <c r="D200" s="87"/>
      <c r="E200" s="104" t="b">
        <v>0</v>
      </c>
      <c r="F200" s="108"/>
      <c r="G200" s="88">
        <v>8830</v>
      </c>
      <c r="H200" s="123" t="s">
        <v>180</v>
      </c>
      <c r="I200" s="62"/>
      <c r="J200" s="89"/>
      <c r="K200" s="19" t="str">
        <f t="shared" si="17"/>
        <v>--</v>
      </c>
      <c r="L200" s="143"/>
      <c r="M200" s="19" t="str">
        <f t="shared" si="18"/>
        <v>--</v>
      </c>
      <c r="N200" s="143"/>
      <c r="O200" s="106" t="str">
        <f t="shared" si="19"/>
        <v>--</v>
      </c>
      <c r="P200" s="143"/>
      <c r="Q200" s="70" t="b">
        <f t="shared" si="20"/>
        <v>1</v>
      </c>
      <c r="R200" s="136" t="str">
        <f t="shared" si="21"/>
        <v>---</v>
      </c>
      <c r="S200" s="136" t="str">
        <f t="shared" si="22"/>
        <v>---</v>
      </c>
      <c r="T200" s="65" t="str">
        <f t="shared" si="23"/>
        <v>--</v>
      </c>
      <c r="V200" s="77"/>
      <c r="W200" s="77"/>
      <c r="X200">
        <f>W192*W200</f>
        <v>0</v>
      </c>
    </row>
    <row r="201" spans="2:24" ht="20.100000000000001" customHeight="1">
      <c r="B201" s="86" t="s">
        <v>94</v>
      </c>
      <c r="C201" s="81" t="s">
        <v>47</v>
      </c>
      <c r="D201" s="87"/>
      <c r="E201" s="104" t="b">
        <v>0</v>
      </c>
      <c r="F201" s="108">
        <v>0.12</v>
      </c>
      <c r="G201" s="88"/>
      <c r="H201" s="123" t="s">
        <v>175</v>
      </c>
      <c r="I201" s="62"/>
      <c r="J201" s="89"/>
      <c r="K201" s="19" t="str">
        <f t="shared" si="17"/>
        <v>--</v>
      </c>
      <c r="L201" s="143"/>
      <c r="M201" s="19" t="str">
        <f t="shared" si="18"/>
        <v>--</v>
      </c>
      <c r="N201" s="143"/>
      <c r="O201" s="106">
        <f t="shared" si="19"/>
        <v>0</v>
      </c>
      <c r="P201" s="143"/>
      <c r="Q201" s="70" t="b">
        <f t="shared" si="20"/>
        <v>1</v>
      </c>
      <c r="R201" s="136" t="str">
        <f t="shared" si="21"/>
        <v>---</v>
      </c>
      <c r="S201" s="136" t="str">
        <f t="shared" si="22"/>
        <v>---</v>
      </c>
      <c r="T201" s="65">
        <f t="shared" si="23"/>
        <v>0</v>
      </c>
      <c r="V201" s="77"/>
      <c r="W201" s="77"/>
      <c r="X201">
        <f>W192*W201</f>
        <v>0</v>
      </c>
    </row>
    <row r="202" spans="2:24" ht="20.100000000000001" customHeight="1">
      <c r="B202" s="86" t="s">
        <v>98</v>
      </c>
      <c r="C202" s="81" t="s">
        <v>65</v>
      </c>
      <c r="D202" s="87" t="s">
        <v>51</v>
      </c>
      <c r="E202" s="104" t="b">
        <v>0</v>
      </c>
      <c r="F202" s="108"/>
      <c r="G202" s="88">
        <v>9160</v>
      </c>
      <c r="H202" s="123" t="s">
        <v>180</v>
      </c>
      <c r="I202" s="62"/>
      <c r="J202" s="89"/>
      <c r="K202" s="19" t="str">
        <f t="shared" si="17"/>
        <v>--</v>
      </c>
      <c r="L202" s="143"/>
      <c r="M202" s="19" t="str">
        <f t="shared" si="18"/>
        <v>--</v>
      </c>
      <c r="N202" s="143"/>
      <c r="O202" s="106" t="str">
        <f t="shared" si="19"/>
        <v>--</v>
      </c>
      <c r="P202" s="143"/>
      <c r="Q202" s="70" t="b">
        <f t="shared" si="20"/>
        <v>1</v>
      </c>
      <c r="R202" s="136" t="str">
        <f t="shared" si="21"/>
        <v>---</v>
      </c>
      <c r="S202" s="136" t="str">
        <f t="shared" si="22"/>
        <v>---</v>
      </c>
      <c r="T202" s="65" t="str">
        <f t="shared" si="23"/>
        <v>--</v>
      </c>
      <c r="V202" s="77"/>
      <c r="W202" s="77"/>
      <c r="X202">
        <f>W192*W202</f>
        <v>0</v>
      </c>
    </row>
    <row r="203" spans="2:24" ht="20.100000000000001" customHeight="1">
      <c r="B203" s="86" t="s">
        <v>109</v>
      </c>
      <c r="C203" s="81" t="s">
        <v>69</v>
      </c>
      <c r="D203" s="87" t="s">
        <v>72</v>
      </c>
      <c r="E203" s="104" t="b">
        <v>0</v>
      </c>
      <c r="F203" s="108"/>
      <c r="G203" s="88">
        <v>1430</v>
      </c>
      <c r="H203" s="123" t="s">
        <v>180</v>
      </c>
      <c r="I203" s="62"/>
      <c r="J203" s="89"/>
      <c r="K203" s="19" t="str">
        <f t="shared" si="17"/>
        <v>--</v>
      </c>
      <c r="L203" s="143"/>
      <c r="M203" s="19" t="str">
        <f t="shared" si="18"/>
        <v>--</v>
      </c>
      <c r="N203" s="143"/>
      <c r="O203" s="106" t="str">
        <f t="shared" si="19"/>
        <v>--</v>
      </c>
      <c r="P203" s="143"/>
      <c r="Q203" s="70" t="b">
        <f t="shared" si="20"/>
        <v>1</v>
      </c>
      <c r="R203" s="136" t="str">
        <f t="shared" si="21"/>
        <v>---</v>
      </c>
      <c r="S203" s="136" t="str">
        <f t="shared" si="22"/>
        <v>---</v>
      </c>
      <c r="T203" s="65" t="str">
        <f t="shared" si="23"/>
        <v>--</v>
      </c>
      <c r="V203" s="77"/>
      <c r="W203" s="77"/>
      <c r="X203">
        <f>W192*W203</f>
        <v>0</v>
      </c>
    </row>
    <row r="204" spans="2:24" ht="20.100000000000001" customHeight="1" thickBot="1">
      <c r="B204" s="86" t="s">
        <v>95</v>
      </c>
      <c r="C204" s="81" t="s">
        <v>68</v>
      </c>
      <c r="D204" s="87"/>
      <c r="E204" s="104" t="b">
        <v>0</v>
      </c>
      <c r="F204" s="108"/>
      <c r="G204" s="88">
        <v>1640</v>
      </c>
      <c r="H204" s="123" t="s">
        <v>175</v>
      </c>
      <c r="I204" s="62"/>
      <c r="J204" s="89"/>
      <c r="K204" s="19" t="str">
        <f t="shared" si="17"/>
        <v>--</v>
      </c>
      <c r="L204" s="143"/>
      <c r="M204" s="19" t="str">
        <f t="shared" si="18"/>
        <v>--</v>
      </c>
      <c r="N204" s="143"/>
      <c r="O204" s="106">
        <f t="shared" si="19"/>
        <v>0</v>
      </c>
      <c r="P204" s="143"/>
      <c r="Q204" s="70" t="b">
        <f t="shared" si="20"/>
        <v>1</v>
      </c>
      <c r="R204" s="136" t="str">
        <f t="shared" si="21"/>
        <v>---</v>
      </c>
      <c r="S204" s="136" t="str">
        <f t="shared" si="22"/>
        <v>---</v>
      </c>
      <c r="T204" s="65">
        <f t="shared" si="23"/>
        <v>0</v>
      </c>
      <c r="V204" t="s">
        <v>188</v>
      </c>
      <c r="W204" s="125">
        <f>SUM(W195:W203)</f>
        <v>0</v>
      </c>
      <c r="X204" s="126">
        <f>SUM(X195:X203)</f>
        <v>0</v>
      </c>
    </row>
    <row r="205" spans="2:24" ht="20.100000000000001" customHeight="1" thickTop="1">
      <c r="B205" s="86" t="s">
        <v>97</v>
      </c>
      <c r="C205" s="81" t="s">
        <v>67</v>
      </c>
      <c r="D205" s="87" t="s">
        <v>105</v>
      </c>
      <c r="E205" s="104" t="b">
        <v>0</v>
      </c>
      <c r="F205" s="108"/>
      <c r="G205" s="88">
        <v>502</v>
      </c>
      <c r="H205" s="123" t="s">
        <v>180</v>
      </c>
      <c r="I205" s="62"/>
      <c r="J205" s="89"/>
      <c r="K205" s="19" t="str">
        <f t="shared" si="17"/>
        <v>--</v>
      </c>
      <c r="L205" s="143"/>
      <c r="M205" s="19" t="str">
        <f t="shared" si="18"/>
        <v>--</v>
      </c>
      <c r="N205" s="143"/>
      <c r="O205" s="106" t="str">
        <f t="shared" si="19"/>
        <v>--</v>
      </c>
      <c r="P205" s="143"/>
      <c r="Q205" s="70" t="b">
        <f t="shared" si="20"/>
        <v>1</v>
      </c>
      <c r="R205" s="136" t="str">
        <f t="shared" si="21"/>
        <v>---</v>
      </c>
      <c r="S205" s="136" t="str">
        <f t="shared" si="22"/>
        <v>---</v>
      </c>
      <c r="T205" s="65" t="str">
        <f t="shared" si="23"/>
        <v>--</v>
      </c>
    </row>
    <row r="206" spans="2:24" ht="20.100000000000001" customHeight="1">
      <c r="B206" s="86" t="s">
        <v>60</v>
      </c>
      <c r="C206" s="81" t="s">
        <v>70</v>
      </c>
      <c r="D206" s="87"/>
      <c r="E206" s="104" t="b">
        <v>0</v>
      </c>
      <c r="F206" s="108"/>
      <c r="G206" s="88">
        <v>31</v>
      </c>
      <c r="H206" s="123" t="s">
        <v>174</v>
      </c>
      <c r="I206" s="62"/>
      <c r="J206" s="89"/>
      <c r="K206" s="19" t="str">
        <f t="shared" si="17"/>
        <v>--</v>
      </c>
      <c r="L206" s="143"/>
      <c r="M206" s="19" t="str">
        <f t="shared" si="18"/>
        <v>--</v>
      </c>
      <c r="N206" s="143"/>
      <c r="O206" s="106">
        <f t="shared" si="19"/>
        <v>0</v>
      </c>
      <c r="P206" s="143"/>
      <c r="Q206" s="70" t="b">
        <f t="shared" si="20"/>
        <v>1</v>
      </c>
      <c r="R206" s="136" t="str">
        <f t="shared" si="21"/>
        <v>---</v>
      </c>
      <c r="S206" s="136" t="str">
        <f t="shared" si="22"/>
        <v>---</v>
      </c>
      <c r="T206" s="65">
        <f t="shared" si="23"/>
        <v>0</v>
      </c>
    </row>
    <row r="207" spans="2:24" ht="20.100000000000001" customHeight="1">
      <c r="B207" s="86" t="s">
        <v>96</v>
      </c>
      <c r="C207" s="81" t="s">
        <v>102</v>
      </c>
      <c r="D207" s="87"/>
      <c r="E207" s="104" t="b">
        <v>0</v>
      </c>
      <c r="F207" s="108"/>
      <c r="G207" s="88">
        <v>6</v>
      </c>
      <c r="H207" s="123" t="s">
        <v>180</v>
      </c>
      <c r="I207" s="62"/>
      <c r="J207" s="89"/>
      <c r="K207" s="19" t="str">
        <f t="shared" si="17"/>
        <v>--</v>
      </c>
      <c r="L207" s="143"/>
      <c r="M207" s="19" t="str">
        <f t="shared" si="18"/>
        <v>--</v>
      </c>
      <c r="N207" s="143"/>
      <c r="O207" s="106" t="str">
        <f t="shared" si="19"/>
        <v>--</v>
      </c>
      <c r="P207" s="143"/>
      <c r="Q207" s="70" t="b">
        <f t="shared" si="20"/>
        <v>1</v>
      </c>
      <c r="R207" s="136" t="str">
        <f t="shared" si="21"/>
        <v>---</v>
      </c>
      <c r="S207" s="136" t="str">
        <f t="shared" si="22"/>
        <v>---</v>
      </c>
      <c r="T207" s="65" t="str">
        <f t="shared" si="23"/>
        <v>--</v>
      </c>
    </row>
    <row r="208" spans="2:24" ht="20.100000000000001" customHeight="1">
      <c r="B208" s="86" t="s">
        <v>59</v>
      </c>
      <c r="C208" s="81" t="s">
        <v>64</v>
      </c>
      <c r="D208" s="87"/>
      <c r="E208" s="104" t="b">
        <v>0</v>
      </c>
      <c r="F208" s="108"/>
      <c r="G208" s="88">
        <v>3</v>
      </c>
      <c r="H208" s="123" t="s">
        <v>180</v>
      </c>
      <c r="I208" s="62"/>
      <c r="J208" s="89"/>
      <c r="K208" s="19" t="str">
        <f t="shared" si="17"/>
        <v>--</v>
      </c>
      <c r="L208" s="143"/>
      <c r="M208" s="19" t="str">
        <f t="shared" si="18"/>
        <v>--</v>
      </c>
      <c r="N208" s="143"/>
      <c r="O208" s="106" t="str">
        <f t="shared" si="19"/>
        <v>--</v>
      </c>
      <c r="P208" s="143"/>
      <c r="Q208" s="70" t="b">
        <f t="shared" si="20"/>
        <v>1</v>
      </c>
      <c r="R208" s="136" t="str">
        <f t="shared" si="21"/>
        <v>---</v>
      </c>
      <c r="S208" s="136" t="str">
        <f t="shared" si="22"/>
        <v>---</v>
      </c>
      <c r="T208" s="65" t="str">
        <f t="shared" si="23"/>
        <v>--</v>
      </c>
    </row>
    <row r="209" spans="2:20" ht="20.100000000000001" customHeight="1">
      <c r="B209" s="86" t="s">
        <v>58</v>
      </c>
      <c r="C209" s="81" t="s">
        <v>71</v>
      </c>
      <c r="D209" s="87"/>
      <c r="E209" s="104" t="b">
        <v>0</v>
      </c>
      <c r="F209" s="108"/>
      <c r="G209" s="88">
        <v>5</v>
      </c>
      <c r="H209" s="123" t="s">
        <v>175</v>
      </c>
      <c r="I209" s="62"/>
      <c r="J209" s="89"/>
      <c r="K209" s="19" t="str">
        <f t="shared" si="17"/>
        <v>--</v>
      </c>
      <c r="L209" s="143"/>
      <c r="M209" s="19" t="str">
        <f t="shared" si="18"/>
        <v>--</v>
      </c>
      <c r="N209" s="143"/>
      <c r="O209" s="106">
        <f t="shared" si="19"/>
        <v>0</v>
      </c>
      <c r="P209" s="143"/>
      <c r="Q209" s="70" t="b">
        <f t="shared" si="20"/>
        <v>1</v>
      </c>
      <c r="R209" s="136" t="str">
        <f t="shared" si="21"/>
        <v>---</v>
      </c>
      <c r="S209" s="136" t="str">
        <f t="shared" si="22"/>
        <v>---</v>
      </c>
      <c r="T209" s="65">
        <f t="shared" si="23"/>
        <v>0</v>
      </c>
    </row>
    <row r="210" spans="2:20" ht="20.100000000000001" customHeight="1">
      <c r="B210" s="86" t="s">
        <v>91</v>
      </c>
      <c r="C210" s="81" t="s">
        <v>63</v>
      </c>
      <c r="D210" s="87"/>
      <c r="E210" s="104" t="b">
        <v>0</v>
      </c>
      <c r="F210" s="108"/>
      <c r="G210" s="88">
        <v>5</v>
      </c>
      <c r="H210" s="123" t="s">
        <v>174</v>
      </c>
      <c r="I210" s="62"/>
      <c r="J210" s="89"/>
      <c r="K210" s="19" t="str">
        <f t="shared" si="17"/>
        <v>--</v>
      </c>
      <c r="L210" s="143"/>
      <c r="M210" s="19" t="str">
        <f t="shared" si="18"/>
        <v>--</v>
      </c>
      <c r="N210" s="143"/>
      <c r="O210" s="106">
        <f t="shared" si="19"/>
        <v>0</v>
      </c>
      <c r="P210" s="143"/>
      <c r="Q210" s="70" t="b">
        <f t="shared" si="20"/>
        <v>1</v>
      </c>
      <c r="R210" s="136" t="str">
        <f t="shared" si="21"/>
        <v>---</v>
      </c>
      <c r="S210" s="136" t="str">
        <f t="shared" si="22"/>
        <v>---</v>
      </c>
      <c r="T210" s="65">
        <f t="shared" si="23"/>
        <v>0</v>
      </c>
    </row>
    <row r="211" spans="2:20" ht="20.100000000000001" customHeight="1">
      <c r="B211" s="86" t="s">
        <v>140</v>
      </c>
      <c r="C211" s="81" t="s">
        <v>62</v>
      </c>
      <c r="D211" s="87"/>
      <c r="E211" s="104" t="b">
        <v>0</v>
      </c>
      <c r="F211" s="108"/>
      <c r="G211" s="88">
        <v>5</v>
      </c>
      <c r="H211" s="123" t="s">
        <v>174</v>
      </c>
      <c r="I211" s="62"/>
      <c r="J211" s="89"/>
      <c r="K211" s="19" t="str">
        <f t="shared" si="17"/>
        <v>--</v>
      </c>
      <c r="L211" s="143"/>
      <c r="M211" s="19" t="str">
        <f t="shared" si="18"/>
        <v>--</v>
      </c>
      <c r="N211" s="143"/>
      <c r="O211" s="106">
        <f t="shared" si="19"/>
        <v>0</v>
      </c>
      <c r="P211" s="143"/>
      <c r="Q211" s="70" t="b">
        <f t="shared" si="20"/>
        <v>1</v>
      </c>
      <c r="R211" s="136" t="str">
        <f t="shared" si="21"/>
        <v>---</v>
      </c>
      <c r="S211" s="136" t="str">
        <f t="shared" si="22"/>
        <v>---</v>
      </c>
      <c r="T211" s="65">
        <f t="shared" si="23"/>
        <v>0</v>
      </c>
    </row>
    <row r="212" spans="2:20" ht="20.100000000000001" customHeight="1">
      <c r="B212" s="86" t="s">
        <v>106</v>
      </c>
      <c r="C212" s="81" t="s">
        <v>61</v>
      </c>
      <c r="D212" s="87"/>
      <c r="E212" s="104" t="b">
        <v>0</v>
      </c>
      <c r="F212" s="108"/>
      <c r="G212" s="88">
        <v>0</v>
      </c>
      <c r="H212" s="123" t="s">
        <v>180</v>
      </c>
      <c r="I212" s="62">
        <v>0.3</v>
      </c>
      <c r="J212" s="89"/>
      <c r="K212" s="19" t="str">
        <f t="shared" si="17"/>
        <v>--</v>
      </c>
      <c r="L212" s="143"/>
      <c r="M212" s="19" t="str">
        <f t="shared" si="18"/>
        <v>--</v>
      </c>
      <c r="N212" s="143"/>
      <c r="O212" s="106">
        <f t="shared" si="19"/>
        <v>0</v>
      </c>
      <c r="P212" s="143"/>
      <c r="Q212" s="70" t="b">
        <f t="shared" si="20"/>
        <v>1</v>
      </c>
      <c r="R212" s="136" t="str">
        <f t="shared" si="21"/>
        <v>---</v>
      </c>
      <c r="S212" s="136" t="str">
        <f t="shared" si="22"/>
        <v>---</v>
      </c>
      <c r="T212" s="65">
        <f t="shared" si="23"/>
        <v>0</v>
      </c>
    </row>
    <row r="213" spans="2:20" ht="20.100000000000001" customHeight="1">
      <c r="B213" s="86" t="s">
        <v>107</v>
      </c>
      <c r="C213" s="81" t="s">
        <v>108</v>
      </c>
      <c r="D213" s="87"/>
      <c r="E213" s="104" t="b">
        <v>0</v>
      </c>
      <c r="F213" s="108"/>
      <c r="G213" s="88"/>
      <c r="H213" s="123" t="s">
        <v>180</v>
      </c>
      <c r="I213" s="62">
        <v>1.4E-2</v>
      </c>
      <c r="J213" s="89"/>
      <c r="K213" s="19" t="str">
        <f t="shared" si="17"/>
        <v>--</v>
      </c>
      <c r="L213" s="143"/>
      <c r="M213" s="19" t="str">
        <f t="shared" si="18"/>
        <v>--</v>
      </c>
      <c r="N213" s="143"/>
      <c r="O213" s="106">
        <f t="shared" si="19"/>
        <v>0</v>
      </c>
      <c r="P213" s="143"/>
      <c r="Q213" s="70" t="b">
        <f t="shared" si="20"/>
        <v>1</v>
      </c>
      <c r="R213" s="136" t="str">
        <f t="shared" si="21"/>
        <v>---</v>
      </c>
      <c r="S213" s="136" t="str">
        <f t="shared" si="22"/>
        <v>---</v>
      </c>
      <c r="T213" s="65">
        <f t="shared" si="23"/>
        <v>0</v>
      </c>
    </row>
    <row r="214" spans="2:20" ht="20.100000000000001" customHeight="1">
      <c r="B214" s="86" t="s">
        <v>119</v>
      </c>
      <c r="C214" s="81"/>
      <c r="D214" s="87" t="s">
        <v>120</v>
      </c>
      <c r="E214" s="104" t="b">
        <v>0</v>
      </c>
      <c r="F214" s="108"/>
      <c r="G214" s="88"/>
      <c r="H214" s="123" t="s">
        <v>180</v>
      </c>
      <c r="I214" s="62">
        <v>19</v>
      </c>
      <c r="J214" s="89"/>
      <c r="K214" s="19" t="str">
        <f t="shared" si="17"/>
        <v>--</v>
      </c>
      <c r="L214" s="143"/>
      <c r="M214" s="19" t="str">
        <f t="shared" si="18"/>
        <v>--</v>
      </c>
      <c r="N214" s="143"/>
      <c r="O214" s="106">
        <f t="shared" si="19"/>
        <v>0</v>
      </c>
      <c r="P214" s="143"/>
      <c r="Q214" s="70" t="b">
        <f t="shared" si="20"/>
        <v>1</v>
      </c>
      <c r="R214" s="136" t="str">
        <f t="shared" si="21"/>
        <v>---</v>
      </c>
      <c r="S214" s="136" t="str">
        <f t="shared" si="22"/>
        <v>---</v>
      </c>
      <c r="T214" s="65">
        <f t="shared" si="23"/>
        <v>0</v>
      </c>
    </row>
    <row r="215" spans="2:20" ht="20.100000000000001" customHeight="1">
      <c r="B215" s="86" t="s">
        <v>117</v>
      </c>
      <c r="C215" s="81"/>
      <c r="D215" s="87" t="s">
        <v>118</v>
      </c>
      <c r="E215" s="104" t="b">
        <v>0</v>
      </c>
      <c r="F215" s="108"/>
      <c r="G215" s="88"/>
      <c r="H215" s="123" t="s">
        <v>175</v>
      </c>
      <c r="I215" s="62"/>
      <c r="J215" s="89"/>
      <c r="K215" s="19" t="str">
        <f t="shared" si="17"/>
        <v>--</v>
      </c>
      <c r="L215" s="143"/>
      <c r="M215" s="19" t="str">
        <f t="shared" si="18"/>
        <v>--</v>
      </c>
      <c r="N215" s="143"/>
      <c r="O215" s="106">
        <f t="shared" si="19"/>
        <v>0</v>
      </c>
      <c r="P215" s="143"/>
      <c r="Q215" s="70" t="b">
        <f t="shared" si="20"/>
        <v>1</v>
      </c>
      <c r="R215" s="136" t="str">
        <f t="shared" si="21"/>
        <v>---</v>
      </c>
      <c r="S215" s="136" t="str">
        <f t="shared" si="22"/>
        <v>---</v>
      </c>
      <c r="T215" s="65">
        <f t="shared" si="23"/>
        <v>0</v>
      </c>
    </row>
    <row r="216" spans="2:20" ht="20.100000000000001" customHeight="1">
      <c r="B216" s="86" t="s">
        <v>103</v>
      </c>
      <c r="C216" s="81" t="s">
        <v>104</v>
      </c>
      <c r="D216" s="87"/>
      <c r="E216" s="104" t="b">
        <v>0</v>
      </c>
      <c r="F216" s="108"/>
      <c r="G216" s="88"/>
      <c r="H216" s="123" t="s">
        <v>180</v>
      </c>
      <c r="I216" s="62"/>
      <c r="J216" s="89"/>
      <c r="K216" s="19" t="str">
        <f t="shared" si="17"/>
        <v>--</v>
      </c>
      <c r="L216" s="143"/>
      <c r="M216" s="19" t="str">
        <f t="shared" si="18"/>
        <v>--</v>
      </c>
      <c r="N216" s="143"/>
      <c r="O216" s="106" t="str">
        <f t="shared" si="19"/>
        <v>--</v>
      </c>
      <c r="P216" s="143"/>
      <c r="Q216" s="70" t="b">
        <f t="shared" si="20"/>
        <v>1</v>
      </c>
      <c r="R216" s="136" t="str">
        <f t="shared" si="21"/>
        <v>---</v>
      </c>
      <c r="S216" s="136" t="str">
        <f t="shared" si="22"/>
        <v>---</v>
      </c>
      <c r="T216" s="65" t="str">
        <f t="shared" si="23"/>
        <v>--</v>
      </c>
    </row>
    <row r="217" spans="2:20" ht="20.100000000000001" customHeight="1">
      <c r="B217" s="85" t="s">
        <v>125</v>
      </c>
      <c r="C217" s="81"/>
      <c r="D217" s="83"/>
      <c r="E217" s="104" t="b">
        <v>1</v>
      </c>
      <c r="F217" s="109">
        <v>5.0000000000000001E-3</v>
      </c>
      <c r="G217" s="89"/>
      <c r="H217" s="123" t="s">
        <v>180</v>
      </c>
      <c r="I217" s="62">
        <v>0.01</v>
      </c>
      <c r="J217" s="89"/>
      <c r="K217" s="19" t="str">
        <f t="shared" si="17"/>
        <v>--</v>
      </c>
      <c r="L217" s="143" t="str">
        <f>IF(K217&gt;0,IFERROR(MATCH(K217,R_11values,-1),""),"")</f>
        <v/>
      </c>
      <c r="M217" s="19" t="str">
        <f t="shared" si="18"/>
        <v>--</v>
      </c>
      <c r="N217" s="143" t="str">
        <f xml:space="preserve"> IF(M217&gt;0, IFERROR(MATCH(M217,CO2values,-1),""),"")</f>
        <v/>
      </c>
      <c r="O217" s="106">
        <f t="shared" si="19"/>
        <v>0</v>
      </c>
      <c r="P217" s="143" t="str">
        <f xml:space="preserve"> IF(O217&gt;0, IFERROR(MATCH(O217,NVvalues,-1),""),"")</f>
        <v/>
      </c>
      <c r="Q217" s="70" t="b">
        <f t="shared" si="20"/>
        <v>1</v>
      </c>
      <c r="R217" s="136" t="str">
        <f t="shared" si="21"/>
        <v>---</v>
      </c>
      <c r="S217" s="136" t="str">
        <f t="shared" si="22"/>
        <v>---</v>
      </c>
      <c r="T217" s="65">
        <f t="shared" si="23"/>
        <v>0</v>
      </c>
    </row>
    <row r="218" spans="2:20" ht="20.100000000000001" customHeight="1" thickBot="1">
      <c r="B218" s="86" t="s">
        <v>126</v>
      </c>
      <c r="C218" s="81"/>
      <c r="D218" s="83"/>
      <c r="E218" s="104" t="b">
        <v>0</v>
      </c>
      <c r="F218" s="107">
        <v>4.1000000000000002E-2</v>
      </c>
      <c r="G218" s="90">
        <v>3096</v>
      </c>
      <c r="H218" s="123" t="s">
        <v>180</v>
      </c>
      <c r="I218" s="62">
        <v>1.0000000000000001E-5</v>
      </c>
      <c r="J218" s="89"/>
      <c r="K218" s="19" t="str">
        <f t="shared" si="17"/>
        <v>--</v>
      </c>
      <c r="L218" s="143" t="str">
        <f>IF(K218&gt;0,IFERROR(MATCH(K218,R_11values,-1),""),"")</f>
        <v/>
      </c>
      <c r="M218" s="19" t="str">
        <f t="shared" si="18"/>
        <v>--</v>
      </c>
      <c r="N218" s="143" t="str">
        <f xml:space="preserve"> IF(M218&gt;0, IFERROR(MATCH(M218,CO2values,-1),""),"")</f>
        <v/>
      </c>
      <c r="O218" s="106">
        <f t="shared" si="19"/>
        <v>0</v>
      </c>
      <c r="P218" s="143" t="str">
        <f xml:space="preserve"> IF(O218&gt;0, IFERROR(MATCH(O218,NVvalues,-1),""),"")</f>
        <v/>
      </c>
      <c r="Q218" s="70" t="b">
        <f t="shared" si="20"/>
        <v>1</v>
      </c>
      <c r="R218" s="136" t="str">
        <f t="shared" si="21"/>
        <v>---</v>
      </c>
      <c r="S218" s="136" t="str">
        <f t="shared" si="22"/>
        <v>---</v>
      </c>
      <c r="T218" s="65">
        <f t="shared" si="23"/>
        <v>0</v>
      </c>
    </row>
    <row r="219" spans="2:20" ht="13.5" thickBot="1">
      <c r="B219" s="73" t="s">
        <v>195</v>
      </c>
      <c r="C219" s="37"/>
      <c r="D219" s="55"/>
      <c r="E219" s="55"/>
      <c r="F219" s="71"/>
      <c r="G219" s="189" t="s">
        <v>16</v>
      </c>
      <c r="H219" s="189"/>
      <c r="I219" s="189"/>
      <c r="J219" s="190"/>
      <c r="K219" s="10"/>
      <c r="L219" s="10"/>
      <c r="M219" s="10"/>
      <c r="N219" s="10"/>
      <c r="O219" s="10"/>
      <c r="P219" s="44"/>
      <c r="Q219" s="91" t="s">
        <v>93</v>
      </c>
      <c r="R219" s="92">
        <f>IF($S222,SUM(R192:R218),"Invalid")</f>
        <v>0</v>
      </c>
      <c r="S219" s="92">
        <f>IF($S222,SUM(S192:S218),"Invalid")</f>
        <v>0</v>
      </c>
      <c r="T219" s="93">
        <f>IF($S222,SUM(T192:T218),"Invalid")</f>
        <v>0</v>
      </c>
    </row>
    <row r="220" spans="2:20" ht="13.5" thickTop="1">
      <c r="B220" s="38"/>
      <c r="C220" s="6"/>
      <c r="D220" s="137" t="s">
        <v>13</v>
      </c>
      <c r="E220" s="137"/>
      <c r="F220" s="137" t="s">
        <v>15</v>
      </c>
      <c r="G220" s="137">
        <v>1</v>
      </c>
      <c r="H220" s="137">
        <v>2</v>
      </c>
      <c r="I220" s="137">
        <v>3</v>
      </c>
      <c r="J220" s="72">
        <v>4</v>
      </c>
      <c r="K220" s="6"/>
      <c r="L220" s="6"/>
      <c r="M220" s="6"/>
      <c r="N220" s="6"/>
      <c r="O220" s="6"/>
      <c r="P220" s="44"/>
      <c r="Q220" s="191" t="s">
        <v>16</v>
      </c>
      <c r="R220" s="193" t="str">
        <f>IFERROR(IF(0=R219,"",MATCH(R219,R_11values,-1)),"Invalid")</f>
        <v/>
      </c>
      <c r="S220" s="193" t="str">
        <f>IFERROR(IF(0=S219,"",MATCH(S219,CO2values,-1)),"Invalid")</f>
        <v/>
      </c>
      <c r="T220" s="195" t="str">
        <f>IFERROR(IF(0=T219,"",MATCH(T219,NVvalues,-1)),"Invalid")</f>
        <v/>
      </c>
    </row>
    <row r="221" spans="2:20" ht="13.5" thickBot="1">
      <c r="B221" s="38"/>
      <c r="C221" s="6"/>
      <c r="D221" s="152" t="str">
        <f>C185</f>
        <v>Number/NameS3</v>
      </c>
      <c r="E221" s="152"/>
      <c r="F221" s="152" t="s">
        <v>112</v>
      </c>
      <c r="G221" s="136" t="str">
        <f>IF($S222,IF(R220=G220,N185,""),"Invalid")</f>
        <v/>
      </c>
      <c r="H221" s="136" t="str">
        <f>IF($S222,IF(R220=H220,N185,""),"Invalid")</f>
        <v/>
      </c>
      <c r="I221" s="136" t="str">
        <f>IF($S222,IF(R220=I220,N185,""),"Invalid")</f>
        <v/>
      </c>
      <c r="J221" s="65" t="str">
        <f>IF($S222,IF(R220=J220,N185,""),"Invalid")</f>
        <v/>
      </c>
      <c r="K221" s="44"/>
      <c r="L221" s="44"/>
      <c r="M221" s="44"/>
      <c r="N221" s="44"/>
      <c r="O221" s="44"/>
      <c r="Q221" s="192"/>
      <c r="R221" s="194"/>
      <c r="S221" s="194"/>
      <c r="T221" s="196"/>
    </row>
    <row r="222" spans="2:20">
      <c r="B222" s="38"/>
      <c r="C222" s="6"/>
      <c r="D222" s="6"/>
      <c r="E222" s="6"/>
      <c r="F222" s="152" t="s">
        <v>113</v>
      </c>
      <c r="G222" s="136" t="str">
        <f>IF($S222,IF(S220=G220,N185,""),"Invalid")</f>
        <v/>
      </c>
      <c r="H222" s="136" t="str">
        <f>IF($S222,IF(S220=H220,N185,""),"Invalid")</f>
        <v/>
      </c>
      <c r="I222" s="136" t="str">
        <f>IF($S222,IF(S220=I220,N185,""),"Invalid")</f>
        <v/>
      </c>
      <c r="J222" s="65" t="str">
        <f>IF($S222,IF(S220=J220,N185,""),"Invalid")</f>
        <v/>
      </c>
      <c r="K222" s="44"/>
      <c r="L222" s="44"/>
      <c r="M222" s="44"/>
      <c r="N222" s="44"/>
      <c r="O222" s="44"/>
      <c r="P222" s="44"/>
      <c r="Q222" s="44"/>
      <c r="R222" s="66" t="s">
        <v>127</v>
      </c>
      <c r="S222" t="b">
        <f>AND(Q191:Q218)</f>
        <v>1</v>
      </c>
      <c r="T222" s="44"/>
    </row>
    <row r="223" spans="2:20">
      <c r="B223" s="38"/>
      <c r="C223" s="4"/>
      <c r="D223" s="4"/>
      <c r="E223" s="4"/>
      <c r="F223" s="140" t="s">
        <v>116</v>
      </c>
      <c r="G223" s="135" t="str">
        <f>IF($S222,IF(T220=G220,N185,""),"Invalid")</f>
        <v/>
      </c>
      <c r="H223" s="135" t="str">
        <f>IF($S222,IF(T220=H220,N185,""),"Invalid")</f>
        <v/>
      </c>
      <c r="I223" s="135" t="str">
        <f>IF($S222,IF(T220=I220,N185,""),"Invalid")</f>
        <v/>
      </c>
      <c r="J223" s="94" t="str">
        <f>IF($S222,IF(T220=J220,N185,""),"Invalid")</f>
        <v/>
      </c>
    </row>
    <row r="224" spans="2:20">
      <c r="B224" s="38"/>
      <c r="C224" s="4"/>
      <c r="D224" s="4"/>
      <c r="E224" s="4"/>
      <c r="F224" s="140" t="s">
        <v>93</v>
      </c>
      <c r="G224" s="20">
        <f>IF($S222,SUM(G221:G223),"Invalid")</f>
        <v>0</v>
      </c>
      <c r="H224" s="20">
        <f>IF($S222,SUM(H221:H223),"Invalid")</f>
        <v>0</v>
      </c>
      <c r="I224" s="20">
        <f>IF($S222,SUM(I221:I223),"Invalid")</f>
        <v>0</v>
      </c>
      <c r="J224" s="58">
        <f>IF($S222,SUM(J221:J223),"Invalid")</f>
        <v>0</v>
      </c>
    </row>
    <row r="225" spans="1:15">
      <c r="B225" s="38"/>
      <c r="C225" s="4"/>
      <c r="D225" s="4"/>
      <c r="E225" s="4"/>
      <c r="F225" s="140" t="s">
        <v>14</v>
      </c>
      <c r="G225" s="144" t="str">
        <f>IFERROR(IF(G224&gt;0,INDEX(LGletters,MATCH((G224),LGvalues,-1)),""),"Invalid")</f>
        <v/>
      </c>
      <c r="H225" s="144" t="str">
        <f>IFERROR(IF(H224&gt;0,INDEX(LGletters,MATCH((H224),LGvalues,-1)),""),"Invalid")</f>
        <v/>
      </c>
      <c r="I225" s="144" t="str">
        <f>IFERROR(IF(I224&gt;0,INDEX(LGletters,MATCH((I224),LGvalues,-1)),""),"Invalid")</f>
        <v/>
      </c>
      <c r="J225" s="56" t="str">
        <f>IFERROR(IF(J224&gt;0,INDEX(LGletters,MATCH((J224),LGvalues,-1)),""),"Invalid")</f>
        <v/>
      </c>
    </row>
    <row r="226" spans="1:15">
      <c r="B226" s="38"/>
      <c r="C226" s="4"/>
      <c r="D226" s="4"/>
      <c r="E226" s="4"/>
      <c r="F226" s="140" t="s">
        <v>23</v>
      </c>
      <c r="G226" s="135" t="str">
        <f>IFERROR(IF(G225="","",INDEX(Rindices, G220,FIND(UPPER(G225),"ABCDEF"))),"Invalid")</f>
        <v/>
      </c>
      <c r="H226" s="135" t="str">
        <f>IFERROR(IF(H225="","",INDEX(Rindices, H220,FIND(UPPER(H225),"ABCDEF"))),"Invalid")</f>
        <v/>
      </c>
      <c r="I226" s="135" t="str">
        <f>IFERROR(IF(I225="","",INDEX(Rindices, I220,FIND(UPPER(I225),"ABCDEF"))),"Invalid")</f>
        <v/>
      </c>
      <c r="J226" s="94" t="str">
        <f>IFERROR(IF(J225="","",INDEX(Rindices, J220,FIND(UPPER(J225),"ABCDEF"))),"Invalid")</f>
        <v/>
      </c>
    </row>
    <row r="227" spans="1:15" ht="13.5" thickBot="1">
      <c r="B227" s="40"/>
      <c r="C227" s="32"/>
      <c r="D227" s="32"/>
      <c r="E227" s="32"/>
      <c r="F227" s="41" t="s">
        <v>12</v>
      </c>
      <c r="G227" s="59" t="str">
        <f>IF($S222,IFERROR(CHOOSE(G226,"Very Low","Low","Medium","High","Very High"),""),"Invalid")</f>
        <v/>
      </c>
      <c r="H227" s="59" t="str">
        <f>IF($S222,IFERROR(CHOOSE(H226,"Very Low","Low","Medium","High","Very High"),""),"Invalid")</f>
        <v/>
      </c>
      <c r="I227" s="59" t="str">
        <f>IF($S222,IFERROR(CHOOSE(I226,"Very Low","Low","Medium","High","Very High"),""),"Invalid")</f>
        <v/>
      </c>
      <c r="J227" s="60" t="str">
        <f>IF($S222,IFERROR(CHOOSE(J226,"Very Low","Low","Medium","High","Very High"),""),"Invalid")</f>
        <v/>
      </c>
    </row>
    <row r="228" spans="1:15">
      <c r="A228" s="4"/>
      <c r="B228" s="4"/>
      <c r="C228" s="4"/>
      <c r="D228" s="4"/>
      <c r="E228" s="4"/>
      <c r="F228" s="140"/>
      <c r="G228" s="143"/>
      <c r="H228" s="143"/>
      <c r="I228" s="143"/>
      <c r="J228" s="143"/>
    </row>
    <row r="229" spans="1:15" ht="37.5" customHeight="1" thickBot="1">
      <c r="A229" s="4"/>
      <c r="B229" s="197" t="s">
        <v>202</v>
      </c>
      <c r="C229" s="197"/>
      <c r="D229" s="197"/>
      <c r="E229" s="197"/>
      <c r="F229" s="197"/>
      <c r="G229" s="197"/>
      <c r="H229" s="197"/>
      <c r="I229" s="197"/>
      <c r="J229" s="197"/>
      <c r="K229" s="197"/>
      <c r="L229" s="197"/>
      <c r="M229" s="197"/>
      <c r="N229" s="197"/>
      <c r="O229" s="197"/>
    </row>
    <row r="230" spans="1:15">
      <c r="B230" s="73" t="s">
        <v>196</v>
      </c>
      <c r="C230" s="37"/>
      <c r="D230" s="149" t="s">
        <v>197</v>
      </c>
      <c r="E230" s="150" t="str">
        <f>C185</f>
        <v>Number/NameS3</v>
      </c>
      <c r="F230" s="71"/>
      <c r="G230" s="189" t="s">
        <v>16</v>
      </c>
      <c r="H230" s="189"/>
      <c r="I230" s="189"/>
      <c r="J230" s="190"/>
    </row>
    <row r="231" spans="1:15">
      <c r="B231" s="38"/>
      <c r="C231" s="137" t="s">
        <v>15</v>
      </c>
      <c r="D231" s="4"/>
      <c r="E231" s="137"/>
      <c r="F231" s="4"/>
      <c r="G231" s="137">
        <v>1</v>
      </c>
      <c r="H231" s="137">
        <v>2</v>
      </c>
      <c r="I231" s="137">
        <v>3</v>
      </c>
      <c r="J231" s="72">
        <v>4</v>
      </c>
    </row>
    <row r="232" spans="1:15">
      <c r="B232" s="38"/>
      <c r="C232" s="199" t="s">
        <v>205</v>
      </c>
      <c r="D232" s="198"/>
      <c r="E232" s="198"/>
      <c r="F232" s="198"/>
      <c r="G232" s="11"/>
      <c r="H232" s="11"/>
      <c r="I232" s="11">
        <v>1.4999999999999999E-2</v>
      </c>
      <c r="J232" s="154"/>
    </row>
    <row r="233" spans="1:15">
      <c r="B233" s="38"/>
      <c r="C233" s="199"/>
      <c r="D233" s="198"/>
      <c r="E233" s="198"/>
      <c r="F233" s="198"/>
      <c r="G233" s="11"/>
      <c r="H233" s="11"/>
      <c r="I233" s="11"/>
      <c r="J233" s="154"/>
    </row>
    <row r="234" spans="1:15">
      <c r="B234" s="38"/>
      <c r="C234" s="198"/>
      <c r="D234" s="198"/>
      <c r="E234" s="198"/>
      <c r="F234" s="198"/>
      <c r="G234" s="11"/>
      <c r="H234" s="11"/>
      <c r="I234" s="11"/>
      <c r="J234" s="154"/>
    </row>
    <row r="235" spans="1:15">
      <c r="B235" s="38"/>
      <c r="C235" s="198"/>
      <c r="D235" s="198"/>
      <c r="E235" s="198"/>
      <c r="F235" s="198"/>
      <c r="G235" s="11"/>
      <c r="H235" s="11"/>
      <c r="I235" s="11"/>
      <c r="J235" s="154"/>
    </row>
    <row r="236" spans="1:15">
      <c r="B236" s="38"/>
      <c r="C236" s="198"/>
      <c r="D236" s="198"/>
      <c r="E236" s="198"/>
      <c r="F236" s="198"/>
      <c r="G236" s="11"/>
      <c r="H236" s="11"/>
      <c r="I236" s="11"/>
      <c r="J236" s="154"/>
    </row>
    <row r="237" spans="1:15">
      <c r="B237" s="38"/>
      <c r="C237" s="198"/>
      <c r="D237" s="198"/>
      <c r="E237" s="198"/>
      <c r="F237" s="198"/>
      <c r="G237" s="11"/>
      <c r="H237" s="11"/>
      <c r="I237" s="11"/>
      <c r="J237" s="154"/>
    </row>
    <row r="238" spans="1:15">
      <c r="B238" s="38"/>
      <c r="C238" s="198"/>
      <c r="D238" s="198"/>
      <c r="E238" s="198"/>
      <c r="F238" s="198"/>
      <c r="G238" s="11"/>
      <c r="H238" s="11"/>
      <c r="I238" s="11"/>
      <c r="J238" s="154"/>
    </row>
    <row r="239" spans="1:15">
      <c r="B239" s="38"/>
      <c r="C239" s="198"/>
      <c r="D239" s="198"/>
      <c r="E239" s="198"/>
      <c r="F239" s="198"/>
      <c r="G239" s="11"/>
      <c r="H239" s="11"/>
      <c r="I239" s="11"/>
      <c r="J239" s="154"/>
    </row>
    <row r="240" spans="1:15">
      <c r="B240" s="38"/>
      <c r="C240" s="198"/>
      <c r="D240" s="198"/>
      <c r="E240" s="198"/>
      <c r="F240" s="198"/>
      <c r="G240" s="11"/>
      <c r="H240" s="11"/>
      <c r="I240" s="11"/>
      <c r="J240" s="154"/>
    </row>
    <row r="241" spans="2:10">
      <c r="B241" s="38"/>
      <c r="C241" s="198"/>
      <c r="D241" s="198"/>
      <c r="E241" s="198"/>
      <c r="F241" s="198"/>
      <c r="G241" s="11"/>
      <c r="H241" s="11"/>
      <c r="I241" s="11"/>
      <c r="J241" s="154"/>
    </row>
    <row r="242" spans="2:10">
      <c r="B242" s="38"/>
      <c r="C242" s="198"/>
      <c r="D242" s="198"/>
      <c r="E242" s="198"/>
      <c r="F242" s="198"/>
      <c r="G242" s="11"/>
      <c r="H242" s="11"/>
      <c r="I242" s="11"/>
      <c r="J242" s="154"/>
    </row>
    <row r="243" spans="2:10">
      <c r="B243" s="38"/>
      <c r="C243" s="198"/>
      <c r="D243" s="198"/>
      <c r="E243" s="198"/>
      <c r="F243" s="198"/>
      <c r="G243" s="20"/>
      <c r="H243" s="20"/>
      <c r="I243" s="20"/>
      <c r="J243" s="58"/>
    </row>
    <row r="244" spans="2:10" ht="13.5" thickBot="1">
      <c r="B244" s="38"/>
      <c r="C244" s="4"/>
      <c r="D244" s="4"/>
      <c r="E244" s="4"/>
      <c r="F244" s="140" t="s">
        <v>93</v>
      </c>
      <c r="G244" s="98">
        <f>SUM(G232:G243)</f>
        <v>0</v>
      </c>
      <c r="H244" s="98">
        <f>SUM(H232:H243)</f>
        <v>0</v>
      </c>
      <c r="I244" s="98">
        <f>SUM(I232:I243)</f>
        <v>1.4999999999999999E-2</v>
      </c>
      <c r="J244" s="99">
        <f>SUM(J232:J243)</f>
        <v>0</v>
      </c>
    </row>
    <row r="245" spans="2:10" ht="13.5" thickTop="1">
      <c r="B245" s="38"/>
      <c r="C245" s="4"/>
      <c r="D245" s="4"/>
      <c r="E245" s="4"/>
      <c r="F245" s="140" t="s">
        <v>14</v>
      </c>
      <c r="G245" s="144" t="str">
        <f>IFERROR(IF(G244&gt;0,INDEX(LGletters,MATCH((G244),LGvalues,-1)),""),"Invalid")</f>
        <v/>
      </c>
      <c r="H245" s="144" t="str">
        <f>IFERROR(IF(H244&gt;0,INDEX(LGletters,MATCH((H244),LGvalues,-1)),""),"Invalid")</f>
        <v/>
      </c>
      <c r="I245" s="144" t="str">
        <f>IFERROR(IF(I244&gt;0,INDEX(LGletters,MATCH((I244),LGvalues,-1)),""),"Invalid")</f>
        <v>E</v>
      </c>
      <c r="J245" s="56" t="str">
        <f>IFERROR(IF(J244&gt;0,INDEX(LGletters,MATCH((J244),LGvalues,-1)),""),"Invalid")</f>
        <v/>
      </c>
    </row>
    <row r="246" spans="2:10">
      <c r="B246" s="38"/>
      <c r="C246" s="4"/>
      <c r="D246" s="4"/>
      <c r="E246" s="4"/>
      <c r="F246" s="140" t="s">
        <v>23</v>
      </c>
      <c r="G246" s="135" t="str">
        <f>IF(G245="","",INDEX(Rindices, G231,FIND(UPPER(G245),"ABCDEF")))</f>
        <v/>
      </c>
      <c r="H246" s="135" t="str">
        <f>IF(H245="","",INDEX(Rindices, H231,FIND(UPPER(H245),"ABCDEF")))</f>
        <v/>
      </c>
      <c r="I246" s="135">
        <f>IF(I245="","",INDEX(Rindices, I231,FIND(UPPER(I245),"ABCDEF")))</f>
        <v>1</v>
      </c>
      <c r="J246" s="94" t="str">
        <f>IF(J245="","",INDEX(Rindices, J231,FIND(UPPER(J245),"ABCDEF")))</f>
        <v/>
      </c>
    </row>
    <row r="247" spans="2:10" ht="13.5" thickBot="1">
      <c r="B247" s="40"/>
      <c r="C247" s="32"/>
      <c r="D247" s="32"/>
      <c r="E247" s="32"/>
      <c r="F247" s="41" t="s">
        <v>12</v>
      </c>
      <c r="G247" s="148" t="str">
        <f>IFERROR(CHOOSE(G246,"Very Low","Low","Medium","High","Very High"),"")</f>
        <v/>
      </c>
      <c r="H247" s="148" t="str">
        <f>IFERROR(CHOOSE(H246,"Very Low","Low","Medium","High","Very High"),"")</f>
        <v/>
      </c>
      <c r="I247" s="148" t="str">
        <f>IFERROR(CHOOSE(I246,"Very Low","Low","Medium","High","Very High"),"")</f>
        <v>Very Low</v>
      </c>
      <c r="J247" s="151" t="str">
        <f>IFERROR(CHOOSE(J246,"Very Low","Low","Medium","High","Very High"),"")</f>
        <v/>
      </c>
    </row>
    <row r="248" spans="2:10" ht="13.5" thickBot="1">
      <c r="B248" s="4"/>
      <c r="C248" s="4"/>
      <c r="D248" s="4"/>
      <c r="E248" s="4"/>
      <c r="F248" s="140"/>
      <c r="G248" s="143"/>
      <c r="H248" s="143"/>
      <c r="I248" s="143"/>
      <c r="J248" s="143"/>
    </row>
    <row r="249" spans="2:10">
      <c r="B249" s="73" t="s">
        <v>198</v>
      </c>
      <c r="C249" s="37"/>
      <c r="D249" s="149" t="s">
        <v>197</v>
      </c>
      <c r="E249" s="150" t="str">
        <f>C185</f>
        <v>Number/NameS3</v>
      </c>
      <c r="F249" s="71"/>
      <c r="G249" s="189" t="s">
        <v>16</v>
      </c>
      <c r="H249" s="189"/>
      <c r="I249" s="189"/>
      <c r="J249" s="190"/>
    </row>
    <row r="250" spans="2:10">
      <c r="B250" s="38"/>
      <c r="C250" s="137" t="s">
        <v>15</v>
      </c>
      <c r="D250" s="4"/>
      <c r="E250" s="137"/>
      <c r="F250" s="4"/>
      <c r="G250" s="137">
        <v>1</v>
      </c>
      <c r="H250" s="137">
        <v>2</v>
      </c>
      <c r="I250" s="137">
        <v>3</v>
      </c>
      <c r="J250" s="72">
        <v>4</v>
      </c>
    </row>
    <row r="251" spans="2:10">
      <c r="B251" s="38"/>
      <c r="C251" s="199"/>
      <c r="D251" s="199"/>
      <c r="E251" s="199"/>
      <c r="F251" s="199"/>
      <c r="G251" s="137"/>
      <c r="H251" s="137"/>
      <c r="I251" s="137"/>
      <c r="J251" s="72"/>
    </row>
    <row r="252" spans="2:10">
      <c r="B252" s="38"/>
      <c r="C252" s="199"/>
      <c r="D252" s="199"/>
      <c r="E252" s="199"/>
      <c r="F252" s="199"/>
      <c r="G252" s="137"/>
      <c r="H252" s="137"/>
      <c r="I252" s="137"/>
      <c r="J252" s="72"/>
    </row>
    <row r="253" spans="2:10">
      <c r="B253" s="38"/>
      <c r="C253" s="199"/>
      <c r="D253" s="199"/>
      <c r="E253" s="199"/>
      <c r="F253" s="199"/>
      <c r="G253" s="137"/>
      <c r="H253" s="137"/>
      <c r="I253" s="137"/>
      <c r="J253" s="72"/>
    </row>
    <row r="254" spans="2:10">
      <c r="B254" s="38"/>
      <c r="C254" s="199"/>
      <c r="D254" s="199"/>
      <c r="E254" s="199"/>
      <c r="F254" s="199"/>
      <c r="G254" s="137"/>
      <c r="H254" s="137"/>
      <c r="I254" s="137"/>
      <c r="J254" s="72"/>
    </row>
    <row r="255" spans="2:10">
      <c r="B255" s="38"/>
      <c r="C255" s="199"/>
      <c r="D255" s="199"/>
      <c r="E255" s="199"/>
      <c r="F255" s="199"/>
      <c r="G255" s="137"/>
      <c r="H255" s="137"/>
      <c r="I255" s="137"/>
      <c r="J255" s="72"/>
    </row>
    <row r="256" spans="2:10">
      <c r="B256" s="38"/>
      <c r="C256" s="199"/>
      <c r="D256" s="199"/>
      <c r="E256" s="199"/>
      <c r="F256" s="199"/>
      <c r="G256" s="137"/>
      <c r="H256" s="137"/>
      <c r="I256" s="137"/>
      <c r="J256" s="72"/>
    </row>
    <row r="257" spans="1:20">
      <c r="B257" s="38"/>
      <c r="C257" s="199"/>
      <c r="D257" s="199"/>
      <c r="E257" s="199"/>
      <c r="F257" s="199"/>
      <c r="G257" s="137"/>
      <c r="H257" s="137"/>
      <c r="I257" s="137"/>
      <c r="J257" s="72"/>
    </row>
    <row r="258" spans="1:20">
      <c r="B258" s="38"/>
      <c r="C258" s="199"/>
      <c r="D258" s="199"/>
      <c r="E258" s="199"/>
      <c r="F258" s="199"/>
      <c r="G258" s="137"/>
      <c r="H258" s="137"/>
      <c r="I258" s="137"/>
      <c r="J258" s="72"/>
    </row>
    <row r="259" spans="1:20">
      <c r="B259" s="38"/>
      <c r="C259" s="199"/>
      <c r="D259" s="199"/>
      <c r="E259" s="199"/>
      <c r="F259" s="199"/>
      <c r="G259" s="137"/>
      <c r="H259" s="137"/>
      <c r="I259" s="137"/>
      <c r="J259" s="72"/>
    </row>
    <row r="260" spans="1:20">
      <c r="B260" s="38"/>
      <c r="C260" s="199"/>
      <c r="D260" s="199"/>
      <c r="E260" s="199"/>
      <c r="F260" s="199"/>
      <c r="G260" s="136"/>
      <c r="H260" s="136"/>
      <c r="I260" s="136"/>
      <c r="J260" s="65"/>
    </row>
    <row r="261" spans="1:20">
      <c r="B261" s="38"/>
      <c r="C261" s="199"/>
      <c r="D261" s="199"/>
      <c r="E261" s="199"/>
      <c r="F261" s="199"/>
      <c r="G261" s="136"/>
      <c r="H261" s="136"/>
      <c r="I261" s="136"/>
      <c r="J261" s="65"/>
    </row>
    <row r="262" spans="1:20">
      <c r="B262" s="38"/>
      <c r="C262" s="199"/>
      <c r="D262" s="199"/>
      <c r="E262" s="199"/>
      <c r="F262" s="199"/>
      <c r="G262" s="135"/>
      <c r="H262" s="135"/>
      <c r="I262" s="135"/>
      <c r="J262" s="94"/>
    </row>
    <row r="263" spans="1:20" ht="13.5" thickBot="1">
      <c r="B263" s="38"/>
      <c r="C263" s="4"/>
      <c r="D263" s="4"/>
      <c r="E263" s="4"/>
      <c r="F263" s="140" t="s">
        <v>93</v>
      </c>
      <c r="G263" s="98">
        <f>SUM(G251:G262)</f>
        <v>0</v>
      </c>
      <c r="H263" s="98">
        <f>SUM(H251:H262)</f>
        <v>0</v>
      </c>
      <c r="I263" s="98">
        <f>SUM(I251:I262)</f>
        <v>0</v>
      </c>
      <c r="J263" s="99">
        <f>SUM(J251:J262)</f>
        <v>0</v>
      </c>
    </row>
    <row r="264" spans="1:20" ht="13.5" thickTop="1">
      <c r="B264" s="38"/>
      <c r="C264" s="4"/>
      <c r="D264" s="4"/>
      <c r="E264" s="4"/>
      <c r="F264" s="140" t="s">
        <v>14</v>
      </c>
      <c r="G264" s="144" t="str">
        <f>IFERROR(IF(G263&gt;0,INDEX(LGletters,MATCH((G263),LGvalues,-1)),""),"Invalid")</f>
        <v/>
      </c>
      <c r="H264" s="144" t="str">
        <f>IFERROR(IF(H263&gt;0,INDEX(LGletters,MATCH((H263),LGvalues,-1)),""),"Invalid")</f>
        <v/>
      </c>
      <c r="I264" s="144" t="str">
        <f>IFERROR(IF(I263&gt;0,INDEX(LGletters,MATCH((I263),LGvalues,-1)),""),"Invalid")</f>
        <v/>
      </c>
      <c r="J264" s="56" t="str">
        <f>IFERROR(IF(J263&gt;0,INDEX(LGletters,MATCH((J263),LGvalues,-1)),""),"Invalid")</f>
        <v/>
      </c>
    </row>
    <row r="265" spans="1:20">
      <c r="B265" s="38"/>
      <c r="C265" s="4"/>
      <c r="D265" s="4"/>
      <c r="E265" s="4"/>
      <c r="F265" s="140" t="s">
        <v>23</v>
      </c>
      <c r="G265" s="135" t="str">
        <f>IF(G264="","",INDEX(Rindices, G250,FIND(UPPER(G264),"ABCDEF")))</f>
        <v/>
      </c>
      <c r="H265" s="135" t="str">
        <f>IF(H264="","",INDEX(Rindices, H250,FIND(UPPER(H264),"ABCDEF")))</f>
        <v/>
      </c>
      <c r="I265" s="135" t="str">
        <f>IF(I264="","",INDEX(Rindices, I250,FIND(UPPER(I264),"ABCDEF")))</f>
        <v/>
      </c>
      <c r="J265" s="94" t="str">
        <f>IF(J264="","",INDEX(Rindices, J250,FIND(UPPER(J264),"ABCDEF")))</f>
        <v/>
      </c>
    </row>
    <row r="266" spans="1:20" ht="13.5" thickBot="1">
      <c r="B266" s="40"/>
      <c r="C266" s="32"/>
      <c r="D266" s="32"/>
      <c r="E266" s="32"/>
      <c r="F266" s="41" t="s">
        <v>12</v>
      </c>
      <c r="G266" s="148" t="str">
        <f>IFERROR(CHOOSE(G265,"Very Low","Low","Medium","High","Very High"),"")</f>
        <v/>
      </c>
      <c r="H266" s="148" t="str">
        <f>IFERROR(CHOOSE(H265,"Very Low","Low","Medium","High","Very High"),"")</f>
        <v/>
      </c>
      <c r="I266" s="148" t="str">
        <f>IFERROR(CHOOSE(I265,"Very Low","Low","Medium","High","Very High"),"")</f>
        <v/>
      </c>
      <c r="J266" s="151" t="str">
        <f>IFERROR(CHOOSE(J265,"Very Low","Low","Medium","High","Very High"),"")</f>
        <v/>
      </c>
    </row>
    <row r="267" spans="1:20">
      <c r="B267" s="4"/>
      <c r="C267" s="4"/>
      <c r="D267" s="4"/>
      <c r="E267" s="4"/>
      <c r="F267" s="140"/>
      <c r="G267" s="143"/>
      <c r="H267" s="143"/>
      <c r="I267" s="143"/>
      <c r="J267" s="143"/>
    </row>
    <row r="268" spans="1:20">
      <c r="B268" s="4"/>
      <c r="C268" s="4"/>
      <c r="D268" s="4"/>
      <c r="E268" s="4"/>
      <c r="F268" s="140"/>
      <c r="G268" s="143"/>
      <c r="H268" s="143"/>
      <c r="I268" s="143"/>
      <c r="J268" s="143"/>
    </row>
    <row r="269" spans="1:20">
      <c r="A269" s="21"/>
      <c r="B269" s="50"/>
      <c r="C269" s="49"/>
      <c r="D269" s="49"/>
      <c r="E269" s="49"/>
      <c r="F269" s="49"/>
      <c r="G269" s="51"/>
      <c r="H269" s="51"/>
      <c r="I269" s="52"/>
      <c r="J269" s="53"/>
      <c r="K269" s="52"/>
      <c r="L269" s="52"/>
      <c r="M269" s="52"/>
      <c r="N269" s="51"/>
      <c r="O269" s="51"/>
      <c r="P269" s="51"/>
      <c r="Q269" s="54"/>
      <c r="R269" s="54"/>
      <c r="S269" s="54"/>
      <c r="T269" s="54"/>
    </row>
    <row r="270" spans="1:20">
      <c r="B270" s="66" t="s">
        <v>87</v>
      </c>
      <c r="C270" s="76" t="s">
        <v>144</v>
      </c>
      <c r="D270" s="62"/>
      <c r="E270" s="62"/>
      <c r="F270" s="44"/>
      <c r="K270" s="44"/>
      <c r="M270" s="66" t="s">
        <v>88</v>
      </c>
      <c r="N270" s="64">
        <v>0.06</v>
      </c>
      <c r="O270" s="67" t="s">
        <v>114</v>
      </c>
      <c r="P270" s="44"/>
    </row>
    <row r="271" spans="1:20">
      <c r="B271" s="66"/>
      <c r="C271" s="77" t="s">
        <v>27</v>
      </c>
      <c r="D271" s="77"/>
      <c r="E271" s="77"/>
      <c r="F271" s="77"/>
      <c r="G271" s="77"/>
      <c r="H271" s="77"/>
      <c r="I271" s="78"/>
      <c r="J271" s="79"/>
      <c r="K271" s="80"/>
      <c r="L271" s="77"/>
      <c r="M271" s="77"/>
      <c r="N271" s="77"/>
      <c r="O271" s="77"/>
      <c r="P271" s="77"/>
      <c r="Q271" s="136"/>
      <c r="R271" s="136"/>
      <c r="S271" s="136"/>
      <c r="T271" s="136"/>
    </row>
    <row r="272" spans="1:20">
      <c r="B272" s="66"/>
      <c r="C272" s="77" t="s">
        <v>135</v>
      </c>
      <c r="D272" s="77"/>
      <c r="E272" s="77"/>
      <c r="F272" s="77"/>
      <c r="G272" s="77"/>
      <c r="H272" s="77"/>
      <c r="I272" s="78"/>
      <c r="J272" s="79"/>
      <c r="K272" s="80"/>
      <c r="L272" s="77"/>
      <c r="M272" s="77"/>
      <c r="N272" s="77"/>
      <c r="O272" s="77"/>
      <c r="P272" s="77"/>
      <c r="Q272" s="136"/>
      <c r="R272" s="136"/>
      <c r="S272" s="136"/>
      <c r="T272" s="136"/>
    </row>
    <row r="273" spans="2:24">
      <c r="B273" s="66"/>
      <c r="C273" s="77" t="s">
        <v>136</v>
      </c>
      <c r="D273" s="77"/>
      <c r="E273" s="77"/>
      <c r="F273" s="77"/>
      <c r="G273" s="77"/>
      <c r="H273" s="77"/>
      <c r="I273" s="78"/>
      <c r="J273" s="79"/>
      <c r="K273" s="80"/>
      <c r="L273" s="77"/>
      <c r="M273" s="77"/>
      <c r="N273" s="77"/>
      <c r="O273" s="77"/>
      <c r="P273" s="77"/>
      <c r="Q273" s="136"/>
      <c r="R273" s="136"/>
      <c r="S273" s="136"/>
      <c r="T273" s="136"/>
    </row>
    <row r="274" spans="2:24" ht="13.5" thickBot="1">
      <c r="B274" s="66"/>
      <c r="C274" s="77" t="s">
        <v>137</v>
      </c>
      <c r="D274" s="77"/>
      <c r="E274" s="77"/>
      <c r="F274" s="77"/>
      <c r="G274" s="77"/>
      <c r="H274" s="77"/>
      <c r="I274" s="78"/>
      <c r="J274" s="79"/>
      <c r="K274" s="80"/>
      <c r="L274" s="77"/>
      <c r="M274" s="77"/>
      <c r="N274" s="77"/>
      <c r="O274" s="77"/>
      <c r="P274" s="77"/>
      <c r="Q274" s="136"/>
      <c r="R274" s="136"/>
      <c r="S274" s="136"/>
      <c r="T274" s="136"/>
    </row>
    <row r="275" spans="2:24">
      <c r="B275" s="66"/>
      <c r="C275" s="44"/>
      <c r="D275" s="44"/>
      <c r="E275" s="44"/>
      <c r="F275" s="44"/>
      <c r="G275" s="44"/>
      <c r="H275" s="181" t="s">
        <v>139</v>
      </c>
      <c r="I275" s="181"/>
      <c r="J275" s="120"/>
      <c r="K275" s="67"/>
      <c r="L275" s="44"/>
      <c r="M275" s="44"/>
      <c r="N275" s="44"/>
      <c r="O275" s="44"/>
      <c r="P275" s="44"/>
      <c r="Q275" s="182" t="s">
        <v>89</v>
      </c>
      <c r="R275" s="183"/>
      <c r="S275" s="183"/>
      <c r="T275" s="184"/>
    </row>
    <row r="276" spans="2:24" ht="38.25">
      <c r="B276" s="68" t="s">
        <v>92</v>
      </c>
      <c r="C276" s="69" t="s">
        <v>34</v>
      </c>
      <c r="D276" s="141" t="s">
        <v>50</v>
      </c>
      <c r="E276" s="141" t="s">
        <v>153</v>
      </c>
      <c r="F276" s="141" t="s">
        <v>49</v>
      </c>
      <c r="G276" s="141" t="s">
        <v>48</v>
      </c>
      <c r="H276" s="121" t="s">
        <v>182</v>
      </c>
      <c r="I276" s="141" t="s">
        <v>181</v>
      </c>
      <c r="J276" s="141" t="s">
        <v>73</v>
      </c>
      <c r="K276" s="141" t="s">
        <v>74</v>
      </c>
      <c r="L276" s="141" t="s">
        <v>80</v>
      </c>
      <c r="M276" s="141" t="s">
        <v>75</v>
      </c>
      <c r="N276" s="141" t="s">
        <v>79</v>
      </c>
      <c r="O276" s="141" t="s">
        <v>52</v>
      </c>
      <c r="P276" s="141" t="s">
        <v>81</v>
      </c>
      <c r="Q276" s="105" t="s">
        <v>157</v>
      </c>
      <c r="R276" s="141" t="s">
        <v>74</v>
      </c>
      <c r="S276" s="141" t="s">
        <v>75</v>
      </c>
      <c r="T276" s="46" t="s">
        <v>52</v>
      </c>
    </row>
    <row r="277" spans="2:24" ht="20.100000000000001" customHeight="1">
      <c r="B277" s="85" t="s">
        <v>122</v>
      </c>
      <c r="C277" s="81"/>
      <c r="D277" s="82"/>
      <c r="E277" s="104" t="b">
        <v>1</v>
      </c>
      <c r="F277" s="107">
        <v>4.1000000000000002E-2</v>
      </c>
      <c r="G277" s="84">
        <v>3096</v>
      </c>
      <c r="H277" s="123" t="s">
        <v>180</v>
      </c>
      <c r="I277" s="62"/>
      <c r="J277" s="63"/>
      <c r="K277" s="19" t="str">
        <f t="shared" ref="K277:K303" si="24">IF($F277*J277&gt;0,$F277*J277,"--")</f>
        <v>--</v>
      </c>
      <c r="L277" s="143" t="str">
        <f>IF(K277&gt;0,IFERROR(MATCH(K277,R_11values,-1),""),"")</f>
        <v/>
      </c>
      <c r="M277" s="153">
        <f>IF(ISNUMBER($G277),$G277*J277/1000,"")</f>
        <v>0</v>
      </c>
      <c r="N277" s="143" t="str">
        <f xml:space="preserve"> IF(M277&gt;0, IFERROR(MATCH(M277,CO2values,-1),""),"")</f>
        <v/>
      </c>
      <c r="O277" s="106" t="str">
        <f t="shared" ref="O277:O303" si="25">IFERROR(((1000*J277)/(IF(ISNUMBER(I277),I277,CHOOSE(MATCH(H277,ATgroups,0),Acute1,Acute2,Acute3, Chronic1,Chronic2,Chronic3,Chronic4,Empty,"","")))),"--")</f>
        <v>--</v>
      </c>
      <c r="P277" s="143" t="str">
        <f xml:space="preserve"> IF(O277&gt;0, IFERROR(MATCH(O277,NVvalues,-1),""),"")</f>
        <v/>
      </c>
      <c r="Q277" s="70" t="b">
        <f t="shared" ref="Q277:Q303" si="26">OR(J277=0,NOT(E277),I277=0,AND(F277=0,G277=0))</f>
        <v>1</v>
      </c>
      <c r="R277" s="136" t="str">
        <f t="shared" ref="R277:R303" si="27">IF(Q277,IF(OR(L277&lt;P277,N277&lt;P277),K277,"---"),"Consider ")</f>
        <v>---</v>
      </c>
      <c r="S277" s="136" t="str">
        <f t="shared" ref="S277:S303" si="28">IF(Q277,IF(OR(L277&lt;P277,N277&lt;P277),M277,"---")," by ")</f>
        <v>---</v>
      </c>
      <c r="T277" s="65" t="str">
        <f t="shared" ref="T277:T303" si="29">IF(Q277,IF(AND(L277&gt;=P277,N277&gt;=P277),O277,"---"),"constituent ")</f>
        <v>--</v>
      </c>
      <c r="V277" s="36" t="s">
        <v>185</v>
      </c>
      <c r="W277" s="77"/>
    </row>
    <row r="278" spans="2:24" ht="20.100000000000001" customHeight="1">
      <c r="B278" s="86" t="s">
        <v>40</v>
      </c>
      <c r="C278" s="81" t="s">
        <v>39</v>
      </c>
      <c r="D278" s="87"/>
      <c r="E278" s="104" t="b">
        <v>0</v>
      </c>
      <c r="F278" s="108">
        <v>1.1000000000000001</v>
      </c>
      <c r="G278" s="88"/>
      <c r="H278" s="123" t="s">
        <v>175</v>
      </c>
      <c r="I278" s="62"/>
      <c r="J278" s="89"/>
      <c r="K278" s="19" t="str">
        <f t="shared" si="24"/>
        <v>--</v>
      </c>
      <c r="L278" s="143"/>
      <c r="M278" s="19" t="str">
        <f t="shared" ref="M278:M303" si="30">IF($G278*J278&gt;0,$G278*J278/1000,"--")</f>
        <v>--</v>
      </c>
      <c r="N278" s="143"/>
      <c r="O278" s="106">
        <f t="shared" si="25"/>
        <v>0</v>
      </c>
      <c r="P278" s="143"/>
      <c r="Q278" s="70" t="b">
        <f t="shared" si="26"/>
        <v>1</v>
      </c>
      <c r="R278" s="136" t="str">
        <f t="shared" si="27"/>
        <v>---</v>
      </c>
      <c r="S278" s="136" t="str">
        <f t="shared" si="28"/>
        <v>---</v>
      </c>
      <c r="T278" s="65">
        <f t="shared" si="29"/>
        <v>0</v>
      </c>
      <c r="W278" s="186" t="s">
        <v>186</v>
      </c>
    </row>
    <row r="279" spans="2:24" ht="20.100000000000001" customHeight="1">
      <c r="B279" s="86" t="s">
        <v>90</v>
      </c>
      <c r="C279" s="81" t="s">
        <v>43</v>
      </c>
      <c r="D279" s="87" t="s">
        <v>35</v>
      </c>
      <c r="E279" s="104" t="b">
        <v>0</v>
      </c>
      <c r="F279" s="108">
        <v>1</v>
      </c>
      <c r="G279" s="88"/>
      <c r="H279" s="123" t="s">
        <v>175</v>
      </c>
      <c r="I279" s="62"/>
      <c r="J279" s="89"/>
      <c r="K279" s="19" t="str">
        <f t="shared" si="24"/>
        <v>--</v>
      </c>
      <c r="L279" s="143"/>
      <c r="M279" s="19" t="str">
        <f t="shared" si="30"/>
        <v>--</v>
      </c>
      <c r="N279" s="143"/>
      <c r="O279" s="106">
        <f t="shared" si="25"/>
        <v>0</v>
      </c>
      <c r="P279" s="143"/>
      <c r="Q279" s="70" t="b">
        <f t="shared" si="26"/>
        <v>1</v>
      </c>
      <c r="R279" s="136" t="str">
        <f t="shared" si="27"/>
        <v>---</v>
      </c>
      <c r="S279" s="136" t="str">
        <f t="shared" si="28"/>
        <v>---</v>
      </c>
      <c r="T279" s="65">
        <f t="shared" si="29"/>
        <v>0</v>
      </c>
      <c r="V279" t="s">
        <v>184</v>
      </c>
      <c r="W279" s="186"/>
      <c r="X279" s="142" t="s">
        <v>187</v>
      </c>
    </row>
    <row r="280" spans="2:24" ht="20.100000000000001" customHeight="1">
      <c r="B280" s="86" t="s">
        <v>99</v>
      </c>
      <c r="C280" s="81" t="s">
        <v>44</v>
      </c>
      <c r="D280" s="87"/>
      <c r="E280" s="104" t="b">
        <v>0</v>
      </c>
      <c r="F280" s="108">
        <v>1</v>
      </c>
      <c r="G280" s="88"/>
      <c r="H280" s="123" t="s">
        <v>180</v>
      </c>
      <c r="I280" s="62"/>
      <c r="J280" s="89"/>
      <c r="K280" s="19" t="str">
        <f t="shared" si="24"/>
        <v>--</v>
      </c>
      <c r="L280" s="143"/>
      <c r="M280" s="19" t="str">
        <f t="shared" si="30"/>
        <v>--</v>
      </c>
      <c r="N280" s="143"/>
      <c r="O280" s="106" t="str">
        <f t="shared" si="25"/>
        <v>--</v>
      </c>
      <c r="P280" s="143"/>
      <c r="Q280" s="70" t="b">
        <f t="shared" si="26"/>
        <v>1</v>
      </c>
      <c r="R280" s="136" t="str">
        <f t="shared" si="27"/>
        <v>---</v>
      </c>
      <c r="S280" s="136" t="str">
        <f t="shared" si="28"/>
        <v>---</v>
      </c>
      <c r="T280" s="65" t="str">
        <f t="shared" si="29"/>
        <v>--</v>
      </c>
      <c r="V280" s="77"/>
      <c r="W280" s="124"/>
      <c r="X280">
        <f>W277*W280</f>
        <v>0</v>
      </c>
    </row>
    <row r="281" spans="2:24" ht="20.100000000000001" customHeight="1">
      <c r="B281" s="86" t="s">
        <v>100</v>
      </c>
      <c r="C281" s="81" t="s">
        <v>37</v>
      </c>
      <c r="D281" s="87"/>
      <c r="E281" s="104" t="b">
        <v>0</v>
      </c>
      <c r="F281" s="108">
        <v>1</v>
      </c>
      <c r="G281" s="88"/>
      <c r="H281" s="123" t="s">
        <v>180</v>
      </c>
      <c r="I281" s="62"/>
      <c r="J281" s="89"/>
      <c r="K281" s="19" t="str">
        <f t="shared" si="24"/>
        <v>--</v>
      </c>
      <c r="L281" s="143"/>
      <c r="M281" s="19" t="str">
        <f t="shared" si="30"/>
        <v>--</v>
      </c>
      <c r="N281" s="143"/>
      <c r="O281" s="106" t="str">
        <f t="shared" si="25"/>
        <v>--</v>
      </c>
      <c r="P281" s="143"/>
      <c r="Q281" s="70" t="b">
        <f t="shared" si="26"/>
        <v>1</v>
      </c>
      <c r="R281" s="136" t="str">
        <f t="shared" si="27"/>
        <v>---</v>
      </c>
      <c r="S281" s="136" t="str">
        <f t="shared" si="28"/>
        <v>---</v>
      </c>
      <c r="T281" s="65" t="str">
        <f t="shared" si="29"/>
        <v>--</v>
      </c>
      <c r="V281" s="77"/>
      <c r="W281" s="124"/>
      <c r="X281">
        <f>W277*W281</f>
        <v>0</v>
      </c>
    </row>
    <row r="282" spans="2:24" ht="20.100000000000001" customHeight="1">
      <c r="B282" s="86" t="s">
        <v>101</v>
      </c>
      <c r="C282" s="81" t="s">
        <v>36</v>
      </c>
      <c r="D282" s="87" t="s">
        <v>53</v>
      </c>
      <c r="E282" s="104" t="b">
        <v>0</v>
      </c>
      <c r="F282" s="108">
        <v>0.73</v>
      </c>
      <c r="G282" s="88"/>
      <c r="H282" s="123" t="s">
        <v>180</v>
      </c>
      <c r="I282" s="62"/>
      <c r="J282" s="89"/>
      <c r="K282" s="19" t="str">
        <f t="shared" si="24"/>
        <v>--</v>
      </c>
      <c r="L282" s="143"/>
      <c r="M282" s="19" t="str">
        <f t="shared" si="30"/>
        <v>--</v>
      </c>
      <c r="N282" s="143"/>
      <c r="O282" s="106" t="str">
        <f t="shared" si="25"/>
        <v>--</v>
      </c>
      <c r="P282" s="143"/>
      <c r="Q282" s="70" t="b">
        <f t="shared" si="26"/>
        <v>1</v>
      </c>
      <c r="R282" s="136" t="str">
        <f t="shared" si="27"/>
        <v>---</v>
      </c>
      <c r="S282" s="136" t="str">
        <f t="shared" si="28"/>
        <v>---</v>
      </c>
      <c r="T282" s="65" t="str">
        <f t="shared" si="29"/>
        <v>--</v>
      </c>
      <c r="V282" s="77"/>
      <c r="W282" s="124"/>
      <c r="X282">
        <f>W277*W282</f>
        <v>0</v>
      </c>
    </row>
    <row r="283" spans="2:24" ht="20.100000000000001" customHeight="1">
      <c r="B283" s="86" t="s">
        <v>41</v>
      </c>
      <c r="C283" s="81" t="s">
        <v>45</v>
      </c>
      <c r="D283" s="87"/>
      <c r="E283" s="104" t="b">
        <v>0</v>
      </c>
      <c r="F283" s="108">
        <v>0.7</v>
      </c>
      <c r="G283" s="88"/>
      <c r="H283" s="123" t="s">
        <v>170</v>
      </c>
      <c r="I283" s="62"/>
      <c r="J283" s="89"/>
      <c r="K283" s="19" t="str">
        <f t="shared" si="24"/>
        <v>--</v>
      </c>
      <c r="L283" s="143"/>
      <c r="M283" s="19" t="str">
        <f t="shared" si="30"/>
        <v>--</v>
      </c>
      <c r="N283" s="143"/>
      <c r="O283" s="106">
        <f t="shared" si="25"/>
        <v>0</v>
      </c>
      <c r="P283" s="143"/>
      <c r="Q283" s="70" t="b">
        <f t="shared" si="26"/>
        <v>1</v>
      </c>
      <c r="R283" s="136" t="str">
        <f t="shared" si="27"/>
        <v>---</v>
      </c>
      <c r="S283" s="136" t="str">
        <f t="shared" si="28"/>
        <v>---</v>
      </c>
      <c r="T283" s="65">
        <f t="shared" si="29"/>
        <v>0</v>
      </c>
      <c r="V283" s="77"/>
      <c r="W283" s="77"/>
      <c r="X283">
        <f>W277*W283</f>
        <v>0</v>
      </c>
    </row>
    <row r="284" spans="2:24" ht="20.100000000000001" customHeight="1">
      <c r="B284" s="86" t="s">
        <v>123</v>
      </c>
      <c r="C284" s="81" t="s">
        <v>46</v>
      </c>
      <c r="D284" s="87" t="s">
        <v>38</v>
      </c>
      <c r="E284" s="104" t="b">
        <v>0</v>
      </c>
      <c r="F284" s="108">
        <v>0.04</v>
      </c>
      <c r="G284" s="88"/>
      <c r="H284" s="123" t="s">
        <v>180</v>
      </c>
      <c r="I284" s="62"/>
      <c r="J284" s="89"/>
      <c r="K284" s="19" t="str">
        <f t="shared" si="24"/>
        <v>--</v>
      </c>
      <c r="L284" s="143"/>
      <c r="M284" s="19" t="str">
        <f t="shared" si="30"/>
        <v>--</v>
      </c>
      <c r="N284" s="143"/>
      <c r="O284" s="106" t="str">
        <f t="shared" si="25"/>
        <v>--</v>
      </c>
      <c r="P284" s="143"/>
      <c r="Q284" s="70" t="b">
        <f t="shared" si="26"/>
        <v>1</v>
      </c>
      <c r="R284" s="136" t="str">
        <f t="shared" si="27"/>
        <v>---</v>
      </c>
      <c r="S284" s="136" t="str">
        <f t="shared" si="28"/>
        <v>---</v>
      </c>
      <c r="T284" s="65" t="str">
        <f t="shared" si="29"/>
        <v>--</v>
      </c>
      <c r="V284" s="77"/>
      <c r="W284" s="77"/>
      <c r="X284">
        <f>W277*W284</f>
        <v>0</v>
      </c>
    </row>
    <row r="285" spans="2:24" ht="20.100000000000001" customHeight="1">
      <c r="B285" s="86" t="s">
        <v>124</v>
      </c>
      <c r="C285" s="81" t="s">
        <v>66</v>
      </c>
      <c r="D285" s="87"/>
      <c r="E285" s="104" t="b">
        <v>0</v>
      </c>
      <c r="F285" s="108"/>
      <c r="G285" s="88">
        <v>8830</v>
      </c>
      <c r="H285" s="123" t="s">
        <v>180</v>
      </c>
      <c r="I285" s="62"/>
      <c r="J285" s="89"/>
      <c r="K285" s="19" t="str">
        <f t="shared" si="24"/>
        <v>--</v>
      </c>
      <c r="L285" s="143"/>
      <c r="M285" s="19" t="str">
        <f t="shared" si="30"/>
        <v>--</v>
      </c>
      <c r="N285" s="143"/>
      <c r="O285" s="106" t="str">
        <f t="shared" si="25"/>
        <v>--</v>
      </c>
      <c r="P285" s="143"/>
      <c r="Q285" s="70" t="b">
        <f t="shared" si="26"/>
        <v>1</v>
      </c>
      <c r="R285" s="136" t="str">
        <f t="shared" si="27"/>
        <v>---</v>
      </c>
      <c r="S285" s="136" t="str">
        <f t="shared" si="28"/>
        <v>---</v>
      </c>
      <c r="T285" s="65" t="str">
        <f t="shared" si="29"/>
        <v>--</v>
      </c>
      <c r="V285" s="77"/>
      <c r="W285" s="77"/>
      <c r="X285">
        <f>W277*W285</f>
        <v>0</v>
      </c>
    </row>
    <row r="286" spans="2:24" ht="20.100000000000001" customHeight="1">
      <c r="B286" s="86" t="s">
        <v>94</v>
      </c>
      <c r="C286" s="81" t="s">
        <v>47</v>
      </c>
      <c r="D286" s="87"/>
      <c r="E286" s="104" t="b">
        <v>0</v>
      </c>
      <c r="F286" s="108">
        <v>0.12</v>
      </c>
      <c r="G286" s="88"/>
      <c r="H286" s="123" t="s">
        <v>175</v>
      </c>
      <c r="I286" s="62"/>
      <c r="J286" s="89"/>
      <c r="K286" s="19" t="str">
        <f t="shared" si="24"/>
        <v>--</v>
      </c>
      <c r="L286" s="143"/>
      <c r="M286" s="19" t="str">
        <f t="shared" si="30"/>
        <v>--</v>
      </c>
      <c r="N286" s="143"/>
      <c r="O286" s="106">
        <f t="shared" si="25"/>
        <v>0</v>
      </c>
      <c r="P286" s="143"/>
      <c r="Q286" s="70" t="b">
        <f t="shared" si="26"/>
        <v>1</v>
      </c>
      <c r="R286" s="136" t="str">
        <f t="shared" si="27"/>
        <v>---</v>
      </c>
      <c r="S286" s="136" t="str">
        <f t="shared" si="28"/>
        <v>---</v>
      </c>
      <c r="T286" s="65">
        <f t="shared" si="29"/>
        <v>0</v>
      </c>
      <c r="V286" s="77"/>
      <c r="W286" s="77"/>
      <c r="X286">
        <f>W277*W286</f>
        <v>0</v>
      </c>
    </row>
    <row r="287" spans="2:24" ht="20.100000000000001" customHeight="1">
      <c r="B287" s="86" t="s">
        <v>98</v>
      </c>
      <c r="C287" s="81" t="s">
        <v>65</v>
      </c>
      <c r="D287" s="87" t="s">
        <v>51</v>
      </c>
      <c r="E287" s="104" t="b">
        <v>0</v>
      </c>
      <c r="F287" s="108"/>
      <c r="G287" s="88">
        <v>9160</v>
      </c>
      <c r="H287" s="123" t="s">
        <v>180</v>
      </c>
      <c r="I287" s="62"/>
      <c r="J287" s="89"/>
      <c r="K287" s="19" t="str">
        <f t="shared" si="24"/>
        <v>--</v>
      </c>
      <c r="L287" s="143"/>
      <c r="M287" s="19" t="str">
        <f t="shared" si="30"/>
        <v>--</v>
      </c>
      <c r="N287" s="143"/>
      <c r="O287" s="106" t="str">
        <f t="shared" si="25"/>
        <v>--</v>
      </c>
      <c r="P287" s="143"/>
      <c r="Q287" s="70" t="b">
        <f t="shared" si="26"/>
        <v>1</v>
      </c>
      <c r="R287" s="136" t="str">
        <f t="shared" si="27"/>
        <v>---</v>
      </c>
      <c r="S287" s="136" t="str">
        <f t="shared" si="28"/>
        <v>---</v>
      </c>
      <c r="T287" s="65" t="str">
        <f t="shared" si="29"/>
        <v>--</v>
      </c>
      <c r="V287" s="77"/>
      <c r="W287" s="77"/>
      <c r="X287">
        <f>W277*W287</f>
        <v>0</v>
      </c>
    </row>
    <row r="288" spans="2:24" ht="20.100000000000001" customHeight="1">
      <c r="B288" s="86" t="s">
        <v>109</v>
      </c>
      <c r="C288" s="81" t="s">
        <v>69</v>
      </c>
      <c r="D288" s="87" t="s">
        <v>72</v>
      </c>
      <c r="E288" s="104" t="b">
        <v>0</v>
      </c>
      <c r="F288" s="108"/>
      <c r="G288" s="88">
        <v>1430</v>
      </c>
      <c r="H288" s="123" t="s">
        <v>180</v>
      </c>
      <c r="I288" s="62"/>
      <c r="J288" s="89"/>
      <c r="K288" s="19" t="str">
        <f t="shared" si="24"/>
        <v>--</v>
      </c>
      <c r="L288" s="143"/>
      <c r="M288" s="19" t="str">
        <f t="shared" si="30"/>
        <v>--</v>
      </c>
      <c r="N288" s="143"/>
      <c r="O288" s="106" t="str">
        <f t="shared" si="25"/>
        <v>--</v>
      </c>
      <c r="P288" s="143"/>
      <c r="Q288" s="70" t="b">
        <f t="shared" si="26"/>
        <v>1</v>
      </c>
      <c r="R288" s="136" t="str">
        <f t="shared" si="27"/>
        <v>---</v>
      </c>
      <c r="S288" s="136" t="str">
        <f t="shared" si="28"/>
        <v>---</v>
      </c>
      <c r="T288" s="65" t="str">
        <f t="shared" si="29"/>
        <v>--</v>
      </c>
      <c r="V288" s="77"/>
      <c r="W288" s="77"/>
      <c r="X288">
        <f>W277*W288</f>
        <v>0</v>
      </c>
    </row>
    <row r="289" spans="2:24" ht="20.100000000000001" customHeight="1" thickBot="1">
      <c r="B289" s="86" t="s">
        <v>95</v>
      </c>
      <c r="C289" s="81" t="s">
        <v>68</v>
      </c>
      <c r="D289" s="87"/>
      <c r="E289" s="104" t="b">
        <v>0</v>
      </c>
      <c r="F289" s="108"/>
      <c r="G289" s="88">
        <v>1640</v>
      </c>
      <c r="H289" s="123" t="s">
        <v>175</v>
      </c>
      <c r="I289" s="62"/>
      <c r="J289" s="89"/>
      <c r="K289" s="19" t="str">
        <f t="shared" si="24"/>
        <v>--</v>
      </c>
      <c r="L289" s="143"/>
      <c r="M289" s="19" t="str">
        <f t="shared" si="30"/>
        <v>--</v>
      </c>
      <c r="N289" s="143"/>
      <c r="O289" s="106">
        <f t="shared" si="25"/>
        <v>0</v>
      </c>
      <c r="P289" s="143"/>
      <c r="Q289" s="70" t="b">
        <f t="shared" si="26"/>
        <v>1</v>
      </c>
      <c r="R289" s="136" t="str">
        <f t="shared" si="27"/>
        <v>---</v>
      </c>
      <c r="S289" s="136" t="str">
        <f t="shared" si="28"/>
        <v>---</v>
      </c>
      <c r="T289" s="65">
        <f t="shared" si="29"/>
        <v>0</v>
      </c>
      <c r="V289" t="s">
        <v>188</v>
      </c>
      <c r="W289" s="125">
        <f>SUM(W280:W288)</f>
        <v>0</v>
      </c>
      <c r="X289" s="126">
        <f>SUM(X280:X288)</f>
        <v>0</v>
      </c>
    </row>
    <row r="290" spans="2:24" ht="20.100000000000001" customHeight="1" thickTop="1">
      <c r="B290" s="86" t="s">
        <v>97</v>
      </c>
      <c r="C290" s="81" t="s">
        <v>67</v>
      </c>
      <c r="D290" s="87" t="s">
        <v>105</v>
      </c>
      <c r="E290" s="104" t="b">
        <v>0</v>
      </c>
      <c r="F290" s="108"/>
      <c r="G290" s="88">
        <v>502</v>
      </c>
      <c r="H290" s="123" t="s">
        <v>180</v>
      </c>
      <c r="I290" s="62"/>
      <c r="J290" s="89"/>
      <c r="K290" s="19" t="str">
        <f t="shared" si="24"/>
        <v>--</v>
      </c>
      <c r="L290" s="143"/>
      <c r="M290" s="19" t="str">
        <f t="shared" si="30"/>
        <v>--</v>
      </c>
      <c r="N290" s="143"/>
      <c r="O290" s="106" t="str">
        <f t="shared" si="25"/>
        <v>--</v>
      </c>
      <c r="P290" s="143"/>
      <c r="Q290" s="70" t="b">
        <f t="shared" si="26"/>
        <v>1</v>
      </c>
      <c r="R290" s="136" t="str">
        <f t="shared" si="27"/>
        <v>---</v>
      </c>
      <c r="S290" s="136" t="str">
        <f t="shared" si="28"/>
        <v>---</v>
      </c>
      <c r="T290" s="65" t="str">
        <f t="shared" si="29"/>
        <v>--</v>
      </c>
    </row>
    <row r="291" spans="2:24" ht="20.100000000000001" customHeight="1">
      <c r="B291" s="86" t="s">
        <v>60</v>
      </c>
      <c r="C291" s="81" t="s">
        <v>70</v>
      </c>
      <c r="D291" s="87"/>
      <c r="E291" s="104" t="b">
        <v>0</v>
      </c>
      <c r="F291" s="108"/>
      <c r="G291" s="88">
        <v>31</v>
      </c>
      <c r="H291" s="123" t="s">
        <v>174</v>
      </c>
      <c r="I291" s="62"/>
      <c r="J291" s="89"/>
      <c r="K291" s="19" t="str">
        <f t="shared" si="24"/>
        <v>--</v>
      </c>
      <c r="L291" s="143"/>
      <c r="M291" s="19" t="str">
        <f t="shared" si="30"/>
        <v>--</v>
      </c>
      <c r="N291" s="143"/>
      <c r="O291" s="106">
        <f t="shared" si="25"/>
        <v>0</v>
      </c>
      <c r="P291" s="143"/>
      <c r="Q291" s="70" t="b">
        <f t="shared" si="26"/>
        <v>1</v>
      </c>
      <c r="R291" s="136" t="str">
        <f t="shared" si="27"/>
        <v>---</v>
      </c>
      <c r="S291" s="136" t="str">
        <f t="shared" si="28"/>
        <v>---</v>
      </c>
      <c r="T291" s="65">
        <f t="shared" si="29"/>
        <v>0</v>
      </c>
    </row>
    <row r="292" spans="2:24" ht="20.100000000000001" customHeight="1">
      <c r="B292" s="86" t="s">
        <v>96</v>
      </c>
      <c r="C292" s="81" t="s">
        <v>102</v>
      </c>
      <c r="D292" s="87"/>
      <c r="E292" s="104" t="b">
        <v>0</v>
      </c>
      <c r="F292" s="108"/>
      <c r="G292" s="88">
        <v>6</v>
      </c>
      <c r="H292" s="123" t="s">
        <v>180</v>
      </c>
      <c r="I292" s="62"/>
      <c r="J292" s="89"/>
      <c r="K292" s="19" t="str">
        <f t="shared" si="24"/>
        <v>--</v>
      </c>
      <c r="L292" s="143"/>
      <c r="M292" s="19" t="str">
        <f t="shared" si="30"/>
        <v>--</v>
      </c>
      <c r="N292" s="143"/>
      <c r="O292" s="106" t="str">
        <f t="shared" si="25"/>
        <v>--</v>
      </c>
      <c r="P292" s="143"/>
      <c r="Q292" s="70" t="b">
        <f t="shared" si="26"/>
        <v>1</v>
      </c>
      <c r="R292" s="136" t="str">
        <f t="shared" si="27"/>
        <v>---</v>
      </c>
      <c r="S292" s="136" t="str">
        <f t="shared" si="28"/>
        <v>---</v>
      </c>
      <c r="T292" s="65" t="str">
        <f t="shared" si="29"/>
        <v>--</v>
      </c>
    </row>
    <row r="293" spans="2:24" ht="20.100000000000001" customHeight="1">
      <c r="B293" s="86" t="s">
        <v>59</v>
      </c>
      <c r="C293" s="81" t="s">
        <v>64</v>
      </c>
      <c r="D293" s="87"/>
      <c r="E293" s="104" t="b">
        <v>0</v>
      </c>
      <c r="F293" s="108"/>
      <c r="G293" s="88">
        <v>3</v>
      </c>
      <c r="H293" s="123" t="s">
        <v>180</v>
      </c>
      <c r="I293" s="62"/>
      <c r="J293" s="89"/>
      <c r="K293" s="19" t="str">
        <f t="shared" si="24"/>
        <v>--</v>
      </c>
      <c r="L293" s="143"/>
      <c r="M293" s="19" t="str">
        <f t="shared" si="30"/>
        <v>--</v>
      </c>
      <c r="N293" s="143"/>
      <c r="O293" s="106" t="str">
        <f t="shared" si="25"/>
        <v>--</v>
      </c>
      <c r="P293" s="143"/>
      <c r="Q293" s="70" t="b">
        <f t="shared" si="26"/>
        <v>1</v>
      </c>
      <c r="R293" s="136" t="str">
        <f t="shared" si="27"/>
        <v>---</v>
      </c>
      <c r="S293" s="136" t="str">
        <f t="shared" si="28"/>
        <v>---</v>
      </c>
      <c r="T293" s="65" t="str">
        <f t="shared" si="29"/>
        <v>--</v>
      </c>
    </row>
    <row r="294" spans="2:24" ht="20.100000000000001" customHeight="1">
      <c r="B294" s="86" t="s">
        <v>58</v>
      </c>
      <c r="C294" s="81" t="s">
        <v>71</v>
      </c>
      <c r="D294" s="87"/>
      <c r="E294" s="104" t="b">
        <v>0</v>
      </c>
      <c r="F294" s="108"/>
      <c r="G294" s="88">
        <v>5</v>
      </c>
      <c r="H294" s="123" t="s">
        <v>175</v>
      </c>
      <c r="I294" s="62"/>
      <c r="J294" s="89"/>
      <c r="K294" s="19" t="str">
        <f t="shared" si="24"/>
        <v>--</v>
      </c>
      <c r="L294" s="143"/>
      <c r="M294" s="19" t="str">
        <f t="shared" si="30"/>
        <v>--</v>
      </c>
      <c r="N294" s="143"/>
      <c r="O294" s="106">
        <f t="shared" si="25"/>
        <v>0</v>
      </c>
      <c r="P294" s="143"/>
      <c r="Q294" s="70" t="b">
        <f t="shared" si="26"/>
        <v>1</v>
      </c>
      <c r="R294" s="136" t="str">
        <f t="shared" si="27"/>
        <v>---</v>
      </c>
      <c r="S294" s="136" t="str">
        <f t="shared" si="28"/>
        <v>---</v>
      </c>
      <c r="T294" s="65">
        <f t="shared" si="29"/>
        <v>0</v>
      </c>
    </row>
    <row r="295" spans="2:24" ht="20.100000000000001" customHeight="1">
      <c r="B295" s="86" t="s">
        <v>91</v>
      </c>
      <c r="C295" s="81" t="s">
        <v>63</v>
      </c>
      <c r="D295" s="87"/>
      <c r="E295" s="104" t="b">
        <v>0</v>
      </c>
      <c r="F295" s="108"/>
      <c r="G295" s="88">
        <v>5</v>
      </c>
      <c r="H295" s="123" t="s">
        <v>174</v>
      </c>
      <c r="I295" s="62"/>
      <c r="J295" s="89"/>
      <c r="K295" s="19" t="str">
        <f t="shared" si="24"/>
        <v>--</v>
      </c>
      <c r="L295" s="143"/>
      <c r="M295" s="19" t="str">
        <f t="shared" si="30"/>
        <v>--</v>
      </c>
      <c r="N295" s="143"/>
      <c r="O295" s="106">
        <f t="shared" si="25"/>
        <v>0</v>
      </c>
      <c r="P295" s="143"/>
      <c r="Q295" s="70" t="b">
        <f t="shared" si="26"/>
        <v>1</v>
      </c>
      <c r="R295" s="136" t="str">
        <f t="shared" si="27"/>
        <v>---</v>
      </c>
      <c r="S295" s="136" t="str">
        <f t="shared" si="28"/>
        <v>---</v>
      </c>
      <c r="T295" s="65">
        <f t="shared" si="29"/>
        <v>0</v>
      </c>
    </row>
    <row r="296" spans="2:24" ht="20.100000000000001" customHeight="1">
      <c r="B296" s="86" t="s">
        <v>140</v>
      </c>
      <c r="C296" s="81" t="s">
        <v>62</v>
      </c>
      <c r="D296" s="87"/>
      <c r="E296" s="104" t="b">
        <v>0</v>
      </c>
      <c r="F296" s="108"/>
      <c r="G296" s="88">
        <v>5</v>
      </c>
      <c r="H296" s="123" t="s">
        <v>174</v>
      </c>
      <c r="I296" s="62"/>
      <c r="J296" s="89"/>
      <c r="K296" s="19" t="str">
        <f t="shared" si="24"/>
        <v>--</v>
      </c>
      <c r="L296" s="143"/>
      <c r="M296" s="19" t="str">
        <f t="shared" si="30"/>
        <v>--</v>
      </c>
      <c r="N296" s="143"/>
      <c r="O296" s="106">
        <f t="shared" si="25"/>
        <v>0</v>
      </c>
      <c r="P296" s="143"/>
      <c r="Q296" s="70" t="b">
        <f t="shared" si="26"/>
        <v>1</v>
      </c>
      <c r="R296" s="136" t="str">
        <f t="shared" si="27"/>
        <v>---</v>
      </c>
      <c r="S296" s="136" t="str">
        <f t="shared" si="28"/>
        <v>---</v>
      </c>
      <c r="T296" s="65">
        <f t="shared" si="29"/>
        <v>0</v>
      </c>
    </row>
    <row r="297" spans="2:24" ht="20.100000000000001" customHeight="1">
      <c r="B297" s="86" t="s">
        <v>106</v>
      </c>
      <c r="C297" s="81" t="s">
        <v>61</v>
      </c>
      <c r="D297" s="87"/>
      <c r="E297" s="104" t="b">
        <v>0</v>
      </c>
      <c r="F297" s="108"/>
      <c r="G297" s="88">
        <v>0</v>
      </c>
      <c r="H297" s="123" t="s">
        <v>180</v>
      </c>
      <c r="I297" s="62">
        <v>0.3</v>
      </c>
      <c r="J297" s="89"/>
      <c r="K297" s="19" t="str">
        <f t="shared" si="24"/>
        <v>--</v>
      </c>
      <c r="L297" s="143"/>
      <c r="M297" s="19" t="str">
        <f t="shared" si="30"/>
        <v>--</v>
      </c>
      <c r="N297" s="143"/>
      <c r="O297" s="106">
        <f t="shared" si="25"/>
        <v>0</v>
      </c>
      <c r="P297" s="143"/>
      <c r="Q297" s="70" t="b">
        <f t="shared" si="26"/>
        <v>1</v>
      </c>
      <c r="R297" s="136" t="str">
        <f t="shared" si="27"/>
        <v>---</v>
      </c>
      <c r="S297" s="136" t="str">
        <f t="shared" si="28"/>
        <v>---</v>
      </c>
      <c r="T297" s="65">
        <f t="shared" si="29"/>
        <v>0</v>
      </c>
    </row>
    <row r="298" spans="2:24" ht="20.100000000000001" customHeight="1">
      <c r="B298" s="86" t="s">
        <v>107</v>
      </c>
      <c r="C298" s="81" t="s">
        <v>108</v>
      </c>
      <c r="D298" s="87"/>
      <c r="E298" s="104" t="b">
        <v>0</v>
      </c>
      <c r="F298" s="108"/>
      <c r="G298" s="88"/>
      <c r="H298" s="123" t="s">
        <v>180</v>
      </c>
      <c r="I298" s="62">
        <v>1.4E-2</v>
      </c>
      <c r="J298" s="89"/>
      <c r="K298" s="19" t="str">
        <f t="shared" si="24"/>
        <v>--</v>
      </c>
      <c r="L298" s="143"/>
      <c r="M298" s="19" t="str">
        <f t="shared" si="30"/>
        <v>--</v>
      </c>
      <c r="N298" s="143"/>
      <c r="O298" s="106">
        <f t="shared" si="25"/>
        <v>0</v>
      </c>
      <c r="P298" s="143"/>
      <c r="Q298" s="70" t="b">
        <f t="shared" si="26"/>
        <v>1</v>
      </c>
      <c r="R298" s="136" t="str">
        <f t="shared" si="27"/>
        <v>---</v>
      </c>
      <c r="S298" s="136" t="str">
        <f t="shared" si="28"/>
        <v>---</v>
      </c>
      <c r="T298" s="65">
        <f t="shared" si="29"/>
        <v>0</v>
      </c>
    </row>
    <row r="299" spans="2:24" ht="20.100000000000001" customHeight="1">
      <c r="B299" s="86" t="s">
        <v>119</v>
      </c>
      <c r="C299" s="81"/>
      <c r="D299" s="87" t="s">
        <v>120</v>
      </c>
      <c r="E299" s="104" t="b">
        <v>0</v>
      </c>
      <c r="F299" s="108"/>
      <c r="G299" s="88"/>
      <c r="H299" s="123" t="s">
        <v>180</v>
      </c>
      <c r="I299" s="62">
        <v>19</v>
      </c>
      <c r="J299" s="89"/>
      <c r="K299" s="19" t="str">
        <f t="shared" si="24"/>
        <v>--</v>
      </c>
      <c r="L299" s="143"/>
      <c r="M299" s="19" t="str">
        <f t="shared" si="30"/>
        <v>--</v>
      </c>
      <c r="N299" s="143"/>
      <c r="O299" s="106">
        <f t="shared" si="25"/>
        <v>0</v>
      </c>
      <c r="P299" s="143"/>
      <c r="Q299" s="70" t="b">
        <f t="shared" si="26"/>
        <v>1</v>
      </c>
      <c r="R299" s="136" t="str">
        <f t="shared" si="27"/>
        <v>---</v>
      </c>
      <c r="S299" s="136" t="str">
        <f t="shared" si="28"/>
        <v>---</v>
      </c>
      <c r="T299" s="65">
        <f t="shared" si="29"/>
        <v>0</v>
      </c>
    </row>
    <row r="300" spans="2:24" ht="20.100000000000001" customHeight="1">
      <c r="B300" s="86" t="s">
        <v>117</v>
      </c>
      <c r="C300" s="81"/>
      <c r="D300" s="87" t="s">
        <v>118</v>
      </c>
      <c r="E300" s="104" t="b">
        <v>0</v>
      </c>
      <c r="F300" s="108"/>
      <c r="G300" s="88"/>
      <c r="H300" s="123" t="s">
        <v>175</v>
      </c>
      <c r="I300" s="62"/>
      <c r="J300" s="89"/>
      <c r="K300" s="19" t="str">
        <f t="shared" si="24"/>
        <v>--</v>
      </c>
      <c r="L300" s="143"/>
      <c r="M300" s="19" t="str">
        <f t="shared" si="30"/>
        <v>--</v>
      </c>
      <c r="N300" s="143"/>
      <c r="O300" s="106">
        <f t="shared" si="25"/>
        <v>0</v>
      </c>
      <c r="P300" s="143"/>
      <c r="Q300" s="70" t="b">
        <f t="shared" si="26"/>
        <v>1</v>
      </c>
      <c r="R300" s="136" t="str">
        <f t="shared" si="27"/>
        <v>---</v>
      </c>
      <c r="S300" s="136" t="str">
        <f t="shared" si="28"/>
        <v>---</v>
      </c>
      <c r="T300" s="65">
        <f t="shared" si="29"/>
        <v>0</v>
      </c>
    </row>
    <row r="301" spans="2:24" ht="20.100000000000001" customHeight="1">
      <c r="B301" s="86" t="s">
        <v>103</v>
      </c>
      <c r="C301" s="81" t="s">
        <v>104</v>
      </c>
      <c r="D301" s="87"/>
      <c r="E301" s="104" t="b">
        <v>0</v>
      </c>
      <c r="F301" s="108"/>
      <c r="G301" s="88"/>
      <c r="H301" s="123" t="s">
        <v>180</v>
      </c>
      <c r="I301" s="62"/>
      <c r="J301" s="89"/>
      <c r="K301" s="19" t="str">
        <f t="shared" si="24"/>
        <v>--</v>
      </c>
      <c r="L301" s="143"/>
      <c r="M301" s="19" t="str">
        <f t="shared" si="30"/>
        <v>--</v>
      </c>
      <c r="N301" s="143"/>
      <c r="O301" s="106" t="str">
        <f t="shared" si="25"/>
        <v>--</v>
      </c>
      <c r="P301" s="143"/>
      <c r="Q301" s="70" t="b">
        <f t="shared" si="26"/>
        <v>1</v>
      </c>
      <c r="R301" s="136" t="str">
        <f t="shared" si="27"/>
        <v>---</v>
      </c>
      <c r="S301" s="136" t="str">
        <f t="shared" si="28"/>
        <v>---</v>
      </c>
      <c r="T301" s="65" t="str">
        <f t="shared" si="29"/>
        <v>--</v>
      </c>
    </row>
    <row r="302" spans="2:24" ht="20.100000000000001" customHeight="1">
      <c r="B302" s="85" t="s">
        <v>125</v>
      </c>
      <c r="C302" s="81"/>
      <c r="D302" s="83"/>
      <c r="E302" s="104" t="b">
        <v>0</v>
      </c>
      <c r="F302" s="109">
        <v>5.0000000000000001E-3</v>
      </c>
      <c r="G302" s="89"/>
      <c r="H302" s="123" t="s">
        <v>180</v>
      </c>
      <c r="I302" s="62">
        <v>0.01</v>
      </c>
      <c r="J302" s="89"/>
      <c r="K302" s="19" t="str">
        <f t="shared" si="24"/>
        <v>--</v>
      </c>
      <c r="L302" s="143" t="str">
        <f>IF(K302&gt;0,IFERROR(MATCH(K302,R_11values,-1),""),"")</f>
        <v/>
      </c>
      <c r="M302" s="19" t="str">
        <f t="shared" si="30"/>
        <v>--</v>
      </c>
      <c r="N302" s="143" t="str">
        <f xml:space="preserve"> IF(M302&gt;0, IFERROR(MATCH(M302,CO2values,-1),""),"")</f>
        <v/>
      </c>
      <c r="O302" s="106">
        <f t="shared" si="25"/>
        <v>0</v>
      </c>
      <c r="P302" s="143" t="str">
        <f xml:space="preserve"> IF(O302&gt;0, IFERROR(MATCH(O302,NVvalues,-1),""),"")</f>
        <v/>
      </c>
      <c r="Q302" s="70" t="b">
        <f t="shared" si="26"/>
        <v>1</v>
      </c>
      <c r="R302" s="136" t="str">
        <f t="shared" si="27"/>
        <v>---</v>
      </c>
      <c r="S302" s="136" t="str">
        <f t="shared" si="28"/>
        <v>---</v>
      </c>
      <c r="T302" s="65">
        <f t="shared" si="29"/>
        <v>0</v>
      </c>
    </row>
    <row r="303" spans="2:24" ht="20.100000000000001" customHeight="1" thickBot="1">
      <c r="B303" s="86" t="s">
        <v>126</v>
      </c>
      <c r="C303" s="81"/>
      <c r="D303" s="83"/>
      <c r="E303" s="104" t="b">
        <v>0</v>
      </c>
      <c r="F303" s="107">
        <v>4.1000000000000002E-2</v>
      </c>
      <c r="G303" s="90">
        <v>3096</v>
      </c>
      <c r="H303" s="123" t="s">
        <v>180</v>
      </c>
      <c r="I303" s="62">
        <v>1.0000000000000001E-5</v>
      </c>
      <c r="J303" s="89"/>
      <c r="K303" s="19" t="str">
        <f t="shared" si="24"/>
        <v>--</v>
      </c>
      <c r="L303" s="143" t="str">
        <f>IF(K303&gt;0,IFERROR(MATCH(K303,R_11values,-1),""),"")</f>
        <v/>
      </c>
      <c r="M303" s="19" t="str">
        <f t="shared" si="30"/>
        <v>--</v>
      </c>
      <c r="N303" s="143" t="str">
        <f xml:space="preserve"> IF(M303&gt;0, IFERROR(MATCH(M303,CO2values,-1),""),"")</f>
        <v/>
      </c>
      <c r="O303" s="106">
        <f t="shared" si="25"/>
        <v>0</v>
      </c>
      <c r="P303" s="143" t="str">
        <f xml:space="preserve"> IF(O303&gt;0, IFERROR(MATCH(O303,NVvalues,-1),""),"")</f>
        <v/>
      </c>
      <c r="Q303" s="70" t="b">
        <f t="shared" si="26"/>
        <v>1</v>
      </c>
      <c r="R303" s="136" t="str">
        <f t="shared" si="27"/>
        <v>---</v>
      </c>
      <c r="S303" s="136" t="str">
        <f t="shared" si="28"/>
        <v>---</v>
      </c>
      <c r="T303" s="65">
        <f t="shared" si="29"/>
        <v>0</v>
      </c>
    </row>
    <row r="304" spans="2:24" ht="13.5" thickBot="1">
      <c r="B304" s="73" t="s">
        <v>195</v>
      </c>
      <c r="C304" s="37"/>
      <c r="D304" s="55"/>
      <c r="E304" s="55"/>
      <c r="F304" s="71"/>
      <c r="G304" s="189" t="s">
        <v>16</v>
      </c>
      <c r="H304" s="189"/>
      <c r="I304" s="189"/>
      <c r="J304" s="190"/>
      <c r="K304" s="10"/>
      <c r="L304" s="10"/>
      <c r="M304" s="10"/>
      <c r="N304" s="10"/>
      <c r="O304" s="10"/>
      <c r="P304" s="143"/>
      <c r="Q304" s="91" t="s">
        <v>93</v>
      </c>
      <c r="R304" s="92">
        <f>IF($S307,SUM(R277:R303),"Invalid")</f>
        <v>0</v>
      </c>
      <c r="S304" s="92">
        <f>IF($S307,SUM(S277:S303),"Invalid")</f>
        <v>0</v>
      </c>
      <c r="T304" s="93">
        <f>IF($S307,SUM(T277:T303),"Invalid")</f>
        <v>0</v>
      </c>
    </row>
    <row r="305" spans="1:20" ht="13.5" thickTop="1">
      <c r="B305" s="38"/>
      <c r="C305" s="6"/>
      <c r="D305" s="137" t="s">
        <v>13</v>
      </c>
      <c r="E305" s="137"/>
      <c r="F305" s="137" t="s">
        <v>15</v>
      </c>
      <c r="G305" s="137">
        <v>1</v>
      </c>
      <c r="H305" s="137">
        <v>2</v>
      </c>
      <c r="I305" s="137">
        <v>3</v>
      </c>
      <c r="J305" s="72">
        <v>4</v>
      </c>
      <c r="K305" s="6"/>
      <c r="L305" s="6"/>
      <c r="M305" s="6"/>
      <c r="N305" s="6"/>
      <c r="O305" s="6"/>
      <c r="P305" s="44"/>
      <c r="Q305" s="191" t="s">
        <v>16</v>
      </c>
      <c r="R305" s="193" t="str">
        <f>IFERROR(IF(0=R304,"",MATCH(R304,R_11values,-1)),"Invalid")</f>
        <v/>
      </c>
      <c r="S305" s="193" t="str">
        <f>IFERROR(IF(0=S304,"",MATCH(S304,CO2values,-1)),"Invalid")</f>
        <v/>
      </c>
      <c r="T305" s="195" t="str">
        <f>IFERROR(IF(0=T304,"",MATCH(T304,NVvalues,-1)),"Invalid")</f>
        <v/>
      </c>
    </row>
    <row r="306" spans="1:20" ht="13.5" thickBot="1">
      <c r="B306" s="38"/>
      <c r="C306" s="6"/>
      <c r="D306" s="152" t="str">
        <f>C270</f>
        <v>Number/NameS4</v>
      </c>
      <c r="E306" s="152"/>
      <c r="F306" s="152" t="s">
        <v>112</v>
      </c>
      <c r="G306" s="136" t="str">
        <f>IF($S307,IF(R305=G305,N270,""),"Invalid")</f>
        <v/>
      </c>
      <c r="H306" s="136" t="str">
        <f>IF($S307,IF(R305=H305,N270,""),"Invalid")</f>
        <v/>
      </c>
      <c r="I306" s="136" t="str">
        <f>IF($S307,IF(R305=I305,N270,""),"Invalid")</f>
        <v/>
      </c>
      <c r="J306" s="65" t="str">
        <f>IF($S307,IF(R305=J305,N270,""),"Invalid")</f>
        <v/>
      </c>
      <c r="K306" s="44"/>
      <c r="L306" s="44"/>
      <c r="M306" s="44"/>
      <c r="N306" s="44"/>
      <c r="O306" s="44"/>
      <c r="P306" s="44"/>
      <c r="Q306" s="192"/>
      <c r="R306" s="194"/>
      <c r="S306" s="194"/>
      <c r="T306" s="196"/>
    </row>
    <row r="307" spans="1:20">
      <c r="B307" s="38"/>
      <c r="C307" s="6"/>
      <c r="D307" s="6"/>
      <c r="E307" s="6"/>
      <c r="F307" s="152" t="s">
        <v>113</v>
      </c>
      <c r="G307" s="136" t="str">
        <f>IF($S307,IF(S305=G305,N270,""),"Invalid")</f>
        <v/>
      </c>
      <c r="H307" s="136" t="str">
        <f>IF($S307,IF(S305=H305,N270,""),"Invalid")</f>
        <v/>
      </c>
      <c r="I307" s="136" t="str">
        <f>IF($S307,IF(S305=I305,N270,""),"Invalid")</f>
        <v/>
      </c>
      <c r="J307" s="65" t="str">
        <f>IF($S307,IF(S305=J305,N270,""),"Invalid")</f>
        <v/>
      </c>
      <c r="K307" s="44"/>
      <c r="L307" s="44"/>
      <c r="M307" s="44"/>
      <c r="N307" s="44"/>
      <c r="O307" s="44"/>
      <c r="P307" s="44"/>
      <c r="Q307" s="44"/>
      <c r="R307" s="66" t="s">
        <v>127</v>
      </c>
      <c r="S307" t="b">
        <f>AND(Q276:Q303)</f>
        <v>1</v>
      </c>
      <c r="T307" s="44"/>
    </row>
    <row r="308" spans="1:20">
      <c r="B308" s="38"/>
      <c r="C308" s="4"/>
      <c r="D308" s="4"/>
      <c r="E308" s="4"/>
      <c r="F308" s="140" t="s">
        <v>116</v>
      </c>
      <c r="G308" s="135" t="str">
        <f>IF($S307,IF(T305=G305,N270,""),"Invalid")</f>
        <v/>
      </c>
      <c r="H308" s="135" t="str">
        <f>IF($S307,IF(T305=H305,N270,""),"Invalid")</f>
        <v/>
      </c>
      <c r="I308" s="135" t="str">
        <f>IF($S307,IF(T305=I305,N270,""),"Invalid")</f>
        <v/>
      </c>
      <c r="J308" s="94" t="str">
        <f>IF($S307,IF(T305=J305,N270,""),"Invalid")</f>
        <v/>
      </c>
    </row>
    <row r="309" spans="1:20">
      <c r="B309" s="38"/>
      <c r="C309" s="4"/>
      <c r="D309" s="4"/>
      <c r="E309" s="4"/>
      <c r="F309" s="140" t="s">
        <v>93</v>
      </c>
      <c r="G309" s="20">
        <f>IF($S307,SUM(G306:G308),"Invalid")</f>
        <v>0</v>
      </c>
      <c r="H309" s="20">
        <f>IF($S307,SUM(H306:H308),"Invalid")</f>
        <v>0</v>
      </c>
      <c r="I309" s="20">
        <f>IF($S307,SUM(I306:I308),"Invalid")</f>
        <v>0</v>
      </c>
      <c r="J309" s="58">
        <f>IF($S307,SUM(J306:J308),"Invalid")</f>
        <v>0</v>
      </c>
    </row>
    <row r="310" spans="1:20">
      <c r="B310" s="38"/>
      <c r="C310" s="4"/>
      <c r="D310" s="4"/>
      <c r="E310" s="4"/>
      <c r="F310" s="140" t="s">
        <v>14</v>
      </c>
      <c r="G310" s="144" t="str">
        <f>IFERROR(IF(G309&gt;0,INDEX(LGletters,MATCH((G309),LGvalues,-1)),""),"Invalid")</f>
        <v/>
      </c>
      <c r="H310" s="144" t="str">
        <f>IFERROR(IF(H309&gt;0,INDEX(LGletters,MATCH((H309),LGvalues,-1)),""),"Invalid")</f>
        <v/>
      </c>
      <c r="I310" s="144" t="str">
        <f>IFERROR(IF(I309&gt;0,INDEX(LGletters,MATCH((I309),LGvalues,-1)),""),"Invalid")</f>
        <v/>
      </c>
      <c r="J310" s="56" t="str">
        <f>IFERROR(IF(J309&gt;0,INDEX(LGletters,MATCH((J309),LGvalues,-1)),""),"Invalid")</f>
        <v/>
      </c>
    </row>
    <row r="311" spans="1:20">
      <c r="B311" s="38"/>
      <c r="C311" s="4"/>
      <c r="D311" s="4"/>
      <c r="E311" s="4"/>
      <c r="F311" s="140" t="s">
        <v>23</v>
      </c>
      <c r="G311" s="135" t="str">
        <f>IFERROR(IF(G310="","",INDEX(Rindices, G305,FIND(UPPER(G310),"ABCDEF"))),"Invalid")</f>
        <v/>
      </c>
      <c r="H311" s="135" t="str">
        <f>IFERROR(IF(H310="","",INDEX(Rindices, H305,FIND(UPPER(H310),"ABCDEF"))),"Invalid")</f>
        <v/>
      </c>
      <c r="I311" s="135" t="str">
        <f>IFERROR(IF(I310="","",INDEX(Rindices, I305,FIND(UPPER(I310),"ABCDEF"))),"Invalid")</f>
        <v/>
      </c>
      <c r="J311" s="94" t="str">
        <f>IFERROR(IF(J310="","",INDEX(Rindices, J305,FIND(UPPER(J310),"ABCDEF"))),"Invalid")</f>
        <v/>
      </c>
    </row>
    <row r="312" spans="1:20" ht="13.5" thickBot="1">
      <c r="B312" s="40"/>
      <c r="C312" s="32"/>
      <c r="D312" s="32"/>
      <c r="E312" s="32"/>
      <c r="F312" s="41" t="s">
        <v>12</v>
      </c>
      <c r="G312" s="59" t="str">
        <f>IF($S307,IFERROR(CHOOSE(G311,"Very Low","Low","Medium","High","Very High"),""),"Invalid")</f>
        <v/>
      </c>
      <c r="H312" s="59" t="str">
        <f>IF($S307,IFERROR(CHOOSE(H311,"Very Low","Low","Medium","High","Very High"),""),"Invalid")</f>
        <v/>
      </c>
      <c r="I312" s="59" t="str">
        <f>IF($S307,IFERROR(CHOOSE(I311,"Very Low","Low","Medium","High","Very High"),""),"Invalid")</f>
        <v/>
      </c>
      <c r="J312" s="60" t="str">
        <f>IF($S307,IFERROR(CHOOSE(J311,"Very Low","Low","Medium","High","Very High"),""),"Invalid")</f>
        <v/>
      </c>
    </row>
    <row r="313" spans="1:20">
      <c r="A313" s="4"/>
      <c r="B313" s="4"/>
      <c r="C313" s="4"/>
      <c r="D313" s="4"/>
      <c r="E313" s="4"/>
      <c r="F313" s="140"/>
      <c r="G313" s="143"/>
      <c r="H313" s="143"/>
      <c r="I313" s="143"/>
      <c r="J313" s="143"/>
    </row>
    <row r="314" spans="1:20" ht="37.5" customHeight="1" thickBot="1">
      <c r="A314" s="4"/>
      <c r="B314" s="197" t="s">
        <v>202</v>
      </c>
      <c r="C314" s="197"/>
      <c r="D314" s="197"/>
      <c r="E314" s="197"/>
      <c r="F314" s="197"/>
      <c r="G314" s="197"/>
      <c r="H314" s="197"/>
      <c r="I314" s="197"/>
      <c r="J314" s="197"/>
      <c r="K314" s="197"/>
      <c r="L314" s="197"/>
      <c r="M314" s="197"/>
      <c r="N314" s="197"/>
      <c r="O314" s="197"/>
    </row>
    <row r="315" spans="1:20">
      <c r="B315" s="73" t="s">
        <v>196</v>
      </c>
      <c r="C315" s="37"/>
      <c r="D315" s="149" t="s">
        <v>197</v>
      </c>
      <c r="E315" s="150" t="str">
        <f>C270</f>
        <v>Number/NameS4</v>
      </c>
      <c r="F315" s="71"/>
      <c r="G315" s="189" t="s">
        <v>16</v>
      </c>
      <c r="H315" s="189"/>
      <c r="I315" s="189"/>
      <c r="J315" s="190"/>
    </row>
    <row r="316" spans="1:20">
      <c r="B316" s="38"/>
      <c r="C316" s="137" t="s">
        <v>15</v>
      </c>
      <c r="D316" s="4"/>
      <c r="E316" s="137"/>
      <c r="F316" s="4"/>
      <c r="G316" s="137">
        <v>1</v>
      </c>
      <c r="H316" s="137">
        <v>2</v>
      </c>
      <c r="I316" s="137">
        <v>3</v>
      </c>
      <c r="J316" s="72">
        <v>4</v>
      </c>
    </row>
    <row r="317" spans="1:20">
      <c r="B317" s="38"/>
      <c r="C317" s="199"/>
      <c r="D317" s="198"/>
      <c r="E317" s="198"/>
      <c r="F317" s="198"/>
      <c r="G317" s="11"/>
      <c r="H317" s="11"/>
      <c r="I317" s="11"/>
      <c r="J317" s="154"/>
    </row>
    <row r="318" spans="1:20">
      <c r="B318" s="38"/>
      <c r="C318" s="199"/>
      <c r="D318" s="198"/>
      <c r="E318" s="198"/>
      <c r="F318" s="198"/>
      <c r="G318" s="11"/>
      <c r="H318" s="11"/>
      <c r="I318" s="11"/>
      <c r="J318" s="154"/>
    </row>
    <row r="319" spans="1:20">
      <c r="B319" s="38"/>
      <c r="C319" s="198"/>
      <c r="D319" s="198"/>
      <c r="E319" s="198"/>
      <c r="F319" s="198"/>
      <c r="G319" s="11"/>
      <c r="H319" s="11"/>
      <c r="I319" s="11"/>
      <c r="J319" s="154"/>
    </row>
    <row r="320" spans="1:20">
      <c r="B320" s="38"/>
      <c r="C320" s="198"/>
      <c r="D320" s="198"/>
      <c r="E320" s="198"/>
      <c r="F320" s="198"/>
      <c r="G320" s="11"/>
      <c r="H320" s="11"/>
      <c r="I320" s="11"/>
      <c r="J320" s="154"/>
    </row>
    <row r="321" spans="2:10">
      <c r="B321" s="38"/>
      <c r="C321" s="198"/>
      <c r="D321" s="198"/>
      <c r="E321" s="198"/>
      <c r="F321" s="198"/>
      <c r="G321" s="11"/>
      <c r="H321" s="11"/>
      <c r="I321" s="11"/>
      <c r="J321" s="154"/>
    </row>
    <row r="322" spans="2:10">
      <c r="B322" s="38"/>
      <c r="C322" s="198"/>
      <c r="D322" s="198"/>
      <c r="E322" s="198"/>
      <c r="F322" s="198"/>
      <c r="G322" s="11"/>
      <c r="H322" s="11"/>
      <c r="I322" s="11"/>
      <c r="J322" s="154"/>
    </row>
    <row r="323" spans="2:10">
      <c r="B323" s="38"/>
      <c r="C323" s="198"/>
      <c r="D323" s="198"/>
      <c r="E323" s="198"/>
      <c r="F323" s="198"/>
      <c r="G323" s="11"/>
      <c r="H323" s="11"/>
      <c r="I323" s="11"/>
      <c r="J323" s="154"/>
    </row>
    <row r="324" spans="2:10">
      <c r="B324" s="38"/>
      <c r="C324" s="198"/>
      <c r="D324" s="198"/>
      <c r="E324" s="198"/>
      <c r="F324" s="198"/>
      <c r="G324" s="11"/>
      <c r="H324" s="11"/>
      <c r="I324" s="11"/>
      <c r="J324" s="154"/>
    </row>
    <row r="325" spans="2:10">
      <c r="B325" s="38"/>
      <c r="C325" s="198"/>
      <c r="D325" s="198"/>
      <c r="E325" s="198"/>
      <c r="F325" s="198"/>
      <c r="G325" s="11"/>
      <c r="H325" s="11"/>
      <c r="I325" s="11"/>
      <c r="J325" s="154"/>
    </row>
    <row r="326" spans="2:10">
      <c r="B326" s="38"/>
      <c r="C326" s="198"/>
      <c r="D326" s="198"/>
      <c r="E326" s="198"/>
      <c r="F326" s="198"/>
      <c r="G326" s="11"/>
      <c r="H326" s="11"/>
      <c r="I326" s="11"/>
      <c r="J326" s="154"/>
    </row>
    <row r="327" spans="2:10">
      <c r="B327" s="38"/>
      <c r="C327" s="198"/>
      <c r="D327" s="198"/>
      <c r="E327" s="198"/>
      <c r="F327" s="198"/>
      <c r="G327" s="11"/>
      <c r="H327" s="11"/>
      <c r="I327" s="11"/>
      <c r="J327" s="154"/>
    </row>
    <row r="328" spans="2:10">
      <c r="B328" s="38"/>
      <c r="C328" s="198"/>
      <c r="D328" s="198"/>
      <c r="E328" s="198"/>
      <c r="F328" s="198"/>
      <c r="G328" s="20"/>
      <c r="H328" s="20"/>
      <c r="I328" s="20"/>
      <c r="J328" s="58"/>
    </row>
    <row r="329" spans="2:10" ht="13.5" thickBot="1">
      <c r="B329" s="38"/>
      <c r="C329" s="4"/>
      <c r="D329" s="4"/>
      <c r="E329" s="4"/>
      <c r="F329" s="140" t="s">
        <v>93</v>
      </c>
      <c r="G329" s="98">
        <f>SUM(G317:G328)</f>
        <v>0</v>
      </c>
      <c r="H329" s="98">
        <f>SUM(H317:H328)</f>
        <v>0</v>
      </c>
      <c r="I329" s="98">
        <f>SUM(I317:I328)</f>
        <v>0</v>
      </c>
      <c r="J329" s="99">
        <f>SUM(J317:J328)</f>
        <v>0</v>
      </c>
    </row>
    <row r="330" spans="2:10" ht="13.5" thickTop="1">
      <c r="B330" s="38"/>
      <c r="C330" s="4"/>
      <c r="D330" s="4"/>
      <c r="E330" s="4"/>
      <c r="F330" s="140" t="s">
        <v>14</v>
      </c>
      <c r="G330" s="144" t="str">
        <f>IFERROR(IF(G329&gt;0,INDEX(LGletters,MATCH((G329),LGvalues,-1)),""),"Invalid")</f>
        <v/>
      </c>
      <c r="H330" s="144" t="str">
        <f>IFERROR(IF(H329&gt;0,INDEX(LGletters,MATCH((H329),LGvalues,-1)),""),"Invalid")</f>
        <v/>
      </c>
      <c r="I330" s="144" t="str">
        <f>IFERROR(IF(I329&gt;0,INDEX(LGletters,MATCH((I329),LGvalues,-1)),""),"Invalid")</f>
        <v/>
      </c>
      <c r="J330" s="56" t="str">
        <f>IFERROR(IF(J329&gt;0,INDEX(LGletters,MATCH((J329),LGvalues,-1)),""),"Invalid")</f>
        <v/>
      </c>
    </row>
    <row r="331" spans="2:10">
      <c r="B331" s="38"/>
      <c r="C331" s="4"/>
      <c r="D331" s="4"/>
      <c r="E331" s="4"/>
      <c r="F331" s="140" t="s">
        <v>23</v>
      </c>
      <c r="G331" s="135" t="str">
        <f>IF(G330="","",INDEX(Rindices, G316,FIND(UPPER(G330),"ABCDEF")))</f>
        <v/>
      </c>
      <c r="H331" s="135" t="str">
        <f>IF(H330="","",INDEX(Rindices, H316,FIND(UPPER(H330),"ABCDEF")))</f>
        <v/>
      </c>
      <c r="I331" s="135" t="str">
        <f>IF(I330="","",INDEX(Rindices, I316,FIND(UPPER(I330),"ABCDEF")))</f>
        <v/>
      </c>
      <c r="J331" s="94" t="str">
        <f>IF(J330="","",INDEX(Rindices, J316,FIND(UPPER(J330),"ABCDEF")))</f>
        <v/>
      </c>
    </row>
    <row r="332" spans="2:10" ht="13.5" thickBot="1">
      <c r="B332" s="40"/>
      <c r="C332" s="32"/>
      <c r="D332" s="32"/>
      <c r="E332" s="32"/>
      <c r="F332" s="41" t="s">
        <v>12</v>
      </c>
      <c r="G332" s="148" t="str">
        <f>IFERROR(CHOOSE(G331,"Very Low","Low","Medium","High","Very High"),"")</f>
        <v/>
      </c>
      <c r="H332" s="148" t="str">
        <f>IFERROR(CHOOSE(H331,"Very Low","Low","Medium","High","Very High"),"")</f>
        <v/>
      </c>
      <c r="I332" s="148" t="str">
        <f>IFERROR(CHOOSE(I331,"Very Low","Low","Medium","High","Very High"),"")</f>
        <v/>
      </c>
      <c r="J332" s="151" t="str">
        <f>IFERROR(CHOOSE(J331,"Very Low","Low","Medium","High","Very High"),"")</f>
        <v/>
      </c>
    </row>
    <row r="333" spans="2:10" ht="13.5" thickBot="1">
      <c r="B333" s="4"/>
      <c r="C333" s="4"/>
      <c r="D333" s="4"/>
      <c r="E333" s="4"/>
      <c r="F333" s="140"/>
      <c r="G333" s="143"/>
      <c r="H333" s="143"/>
      <c r="I333" s="143"/>
      <c r="J333" s="143"/>
    </row>
    <row r="334" spans="2:10">
      <c r="B334" s="73" t="s">
        <v>198</v>
      </c>
      <c r="C334" s="37"/>
      <c r="D334" s="149" t="s">
        <v>197</v>
      </c>
      <c r="E334" s="150" t="str">
        <f>C270</f>
        <v>Number/NameS4</v>
      </c>
      <c r="F334" s="71"/>
      <c r="G334" s="189" t="s">
        <v>16</v>
      </c>
      <c r="H334" s="189"/>
      <c r="I334" s="189"/>
      <c r="J334" s="190"/>
    </row>
    <row r="335" spans="2:10">
      <c r="B335" s="38"/>
      <c r="C335" s="137" t="s">
        <v>15</v>
      </c>
      <c r="D335" s="4"/>
      <c r="E335" s="137"/>
      <c r="F335" s="4"/>
      <c r="G335" s="137">
        <v>1</v>
      </c>
      <c r="H335" s="137">
        <v>2</v>
      </c>
      <c r="I335" s="137">
        <v>3</v>
      </c>
      <c r="J335" s="72">
        <v>4</v>
      </c>
    </row>
    <row r="336" spans="2:10">
      <c r="B336" s="38"/>
      <c r="C336" s="199" t="s">
        <v>33</v>
      </c>
      <c r="D336" s="199"/>
      <c r="E336" s="199"/>
      <c r="F336" s="199"/>
      <c r="G336" s="137"/>
      <c r="H336" s="137"/>
      <c r="I336" s="137"/>
      <c r="J336" s="154">
        <v>0.06</v>
      </c>
    </row>
    <row r="337" spans="2:10">
      <c r="B337" s="38"/>
      <c r="C337" s="199"/>
      <c r="D337" s="199"/>
      <c r="E337" s="199"/>
      <c r="F337" s="199"/>
      <c r="G337" s="137"/>
      <c r="H337" s="137"/>
      <c r="I337" s="137"/>
      <c r="J337" s="72"/>
    </row>
    <row r="338" spans="2:10">
      <c r="B338" s="38"/>
      <c r="C338" s="199"/>
      <c r="D338" s="199"/>
      <c r="E338" s="199"/>
      <c r="F338" s="199"/>
      <c r="G338" s="137"/>
      <c r="H338" s="137"/>
      <c r="I338" s="137"/>
      <c r="J338" s="72"/>
    </row>
    <row r="339" spans="2:10">
      <c r="B339" s="38"/>
      <c r="C339" s="199"/>
      <c r="D339" s="199"/>
      <c r="E339" s="199"/>
      <c r="F339" s="199"/>
      <c r="G339" s="137"/>
      <c r="H339" s="137"/>
      <c r="I339" s="137"/>
      <c r="J339" s="72"/>
    </row>
    <row r="340" spans="2:10">
      <c r="B340" s="38"/>
      <c r="C340" s="199"/>
      <c r="D340" s="199"/>
      <c r="E340" s="199"/>
      <c r="F340" s="199"/>
      <c r="G340" s="137"/>
      <c r="H340" s="137"/>
      <c r="I340" s="137"/>
      <c r="J340" s="72"/>
    </row>
    <row r="341" spans="2:10">
      <c r="B341" s="38"/>
      <c r="C341" s="199"/>
      <c r="D341" s="199"/>
      <c r="E341" s="199"/>
      <c r="F341" s="199"/>
      <c r="G341" s="137"/>
      <c r="H341" s="137"/>
      <c r="I341" s="137"/>
      <c r="J341" s="72"/>
    </row>
    <row r="342" spans="2:10">
      <c r="B342" s="38"/>
      <c r="C342" s="199"/>
      <c r="D342" s="199"/>
      <c r="E342" s="199"/>
      <c r="F342" s="199"/>
      <c r="G342" s="137"/>
      <c r="H342" s="137"/>
      <c r="I342" s="137"/>
      <c r="J342" s="72"/>
    </row>
    <row r="343" spans="2:10">
      <c r="B343" s="38"/>
      <c r="C343" s="199"/>
      <c r="D343" s="199"/>
      <c r="E343" s="199"/>
      <c r="F343" s="199"/>
      <c r="G343" s="137"/>
      <c r="H343" s="137"/>
      <c r="I343" s="137"/>
      <c r="J343" s="72"/>
    </row>
    <row r="344" spans="2:10">
      <c r="B344" s="38"/>
      <c r="C344" s="199"/>
      <c r="D344" s="199"/>
      <c r="E344" s="199"/>
      <c r="F344" s="199"/>
      <c r="G344" s="137"/>
      <c r="H344" s="137"/>
      <c r="I344" s="137"/>
      <c r="J344" s="72"/>
    </row>
    <row r="345" spans="2:10">
      <c r="B345" s="38"/>
      <c r="C345" s="199"/>
      <c r="D345" s="199"/>
      <c r="E345" s="199"/>
      <c r="F345" s="199"/>
      <c r="G345" s="136"/>
      <c r="H345" s="136"/>
      <c r="I345" s="136"/>
      <c r="J345" s="65"/>
    </row>
    <row r="346" spans="2:10">
      <c r="B346" s="38"/>
      <c r="C346" s="199"/>
      <c r="D346" s="199"/>
      <c r="E346" s="199"/>
      <c r="F346" s="199"/>
      <c r="G346" s="136"/>
      <c r="H346" s="136"/>
      <c r="I346" s="136"/>
      <c r="J346" s="65"/>
    </row>
    <row r="347" spans="2:10">
      <c r="B347" s="38"/>
      <c r="C347" s="199"/>
      <c r="D347" s="199"/>
      <c r="E347" s="199"/>
      <c r="F347" s="199"/>
      <c r="G347" s="135"/>
      <c r="H347" s="135"/>
      <c r="I347" s="135"/>
      <c r="J347" s="94"/>
    </row>
    <row r="348" spans="2:10" ht="13.5" thickBot="1">
      <c r="B348" s="38"/>
      <c r="C348" s="4"/>
      <c r="D348" s="4"/>
      <c r="E348" s="4"/>
      <c r="F348" s="140" t="s">
        <v>93</v>
      </c>
      <c r="G348" s="98">
        <f>SUM(G336:G347)</f>
        <v>0</v>
      </c>
      <c r="H348" s="98">
        <f>SUM(H336:H347)</f>
        <v>0</v>
      </c>
      <c r="I348" s="98">
        <f>SUM(I336:I347)</f>
        <v>0</v>
      </c>
      <c r="J348" s="99">
        <f>SUM(J336:J347)</f>
        <v>0.06</v>
      </c>
    </row>
    <row r="349" spans="2:10" ht="13.5" thickTop="1">
      <c r="B349" s="38"/>
      <c r="C349" s="4"/>
      <c r="D349" s="4"/>
      <c r="E349" s="4"/>
      <c r="F349" s="140" t="s">
        <v>14</v>
      </c>
      <c r="G349" s="144" t="str">
        <f>IFERROR(IF(G348&gt;0,INDEX(LGletters,MATCH((G348),LGvalues,-1)),""),"Invalid")</f>
        <v/>
      </c>
      <c r="H349" s="144" t="str">
        <f>IFERROR(IF(H348&gt;0,INDEX(LGletters,MATCH((H348),LGvalues,-1)),""),"Invalid")</f>
        <v/>
      </c>
      <c r="I349" s="144" t="str">
        <f>IFERROR(IF(I348&gt;0,INDEX(LGletters,MATCH((I348),LGvalues,-1)),""),"Invalid")</f>
        <v/>
      </c>
      <c r="J349" s="56" t="str">
        <f>IFERROR(IF(J348&gt;0,INDEX(LGletters,MATCH((J348),LGvalues,-1)),""),"Invalid")</f>
        <v>C</v>
      </c>
    </row>
    <row r="350" spans="2:10">
      <c r="B350" s="38"/>
      <c r="C350" s="4"/>
      <c r="D350" s="4"/>
      <c r="E350" s="4"/>
      <c r="F350" s="140" t="s">
        <v>23</v>
      </c>
      <c r="G350" s="135" t="str">
        <f>IF(G349="","",INDEX(Rindices, G335,FIND(UPPER(G349),"ABCDEF")))</f>
        <v/>
      </c>
      <c r="H350" s="135" t="str">
        <f>IF(H349="","",INDEX(Rindices, H335,FIND(UPPER(H349),"ABCDEF")))</f>
        <v/>
      </c>
      <c r="I350" s="135" t="str">
        <f>IF(I349="","",INDEX(Rindices, I335,FIND(UPPER(I349),"ABCDEF")))</f>
        <v/>
      </c>
      <c r="J350" s="94">
        <f>IF(J349="","",INDEX(Rindices, J335,FIND(UPPER(J349),"ABCDEF")))</f>
        <v>2</v>
      </c>
    </row>
    <row r="351" spans="2:10" ht="13.5" thickBot="1">
      <c r="B351" s="40"/>
      <c r="C351" s="32"/>
      <c r="D351" s="32"/>
      <c r="E351" s="32"/>
      <c r="F351" s="41" t="s">
        <v>12</v>
      </c>
      <c r="G351" s="148" t="str">
        <f>IFERROR(CHOOSE(G350,"Very Low","Low","Medium","High","Very High"),"")</f>
        <v/>
      </c>
      <c r="H351" s="148" t="str">
        <f>IFERROR(CHOOSE(H350,"Very Low","Low","Medium","High","Very High"),"")</f>
        <v/>
      </c>
      <c r="I351" s="148" t="str">
        <f>IFERROR(CHOOSE(I350,"Very Low","Low","Medium","High","Very High"),"")</f>
        <v/>
      </c>
      <c r="J351" s="151" t="str">
        <f>IFERROR(CHOOSE(J350,"Very Low","Low","Medium","High","Very High"),"")</f>
        <v>Low</v>
      </c>
    </row>
    <row r="352" spans="2:10">
      <c r="B352" s="4"/>
      <c r="C352" s="4"/>
      <c r="D352" s="4"/>
      <c r="E352" s="4"/>
      <c r="F352" s="140"/>
      <c r="G352" s="143"/>
      <c r="H352" s="143"/>
      <c r="I352" s="143"/>
      <c r="J352" s="143"/>
    </row>
    <row r="353" spans="1:24">
      <c r="B353" s="4"/>
      <c r="C353" s="4"/>
      <c r="D353" s="4"/>
      <c r="E353" s="4"/>
      <c r="F353" s="140"/>
      <c r="G353" s="143"/>
      <c r="H353" s="143"/>
      <c r="I353" s="143"/>
      <c r="J353" s="143"/>
    </row>
    <row r="354" spans="1:24">
      <c r="A354" s="21"/>
      <c r="B354" s="50"/>
      <c r="C354" s="49"/>
      <c r="D354" s="49"/>
      <c r="E354" s="49"/>
      <c r="F354" s="49"/>
      <c r="G354" s="51"/>
      <c r="H354" s="51"/>
      <c r="I354" s="52"/>
      <c r="J354" s="53"/>
      <c r="K354" s="52"/>
      <c r="L354" s="52"/>
      <c r="M354" s="52"/>
      <c r="N354" s="51"/>
      <c r="O354" s="51"/>
      <c r="P354" s="51"/>
      <c r="Q354" s="54"/>
      <c r="R354" s="54"/>
      <c r="S354" s="54"/>
      <c r="T354" s="54"/>
    </row>
    <row r="355" spans="1:24">
      <c r="B355" s="66" t="s">
        <v>87</v>
      </c>
      <c r="C355" s="76" t="s">
        <v>145</v>
      </c>
      <c r="D355" s="62"/>
      <c r="E355" s="62"/>
      <c r="F355" s="44"/>
      <c r="K355" s="44"/>
      <c r="M355" s="66" t="s">
        <v>88</v>
      </c>
      <c r="N355" s="64">
        <v>7.2999999999999995E-2</v>
      </c>
      <c r="O355" s="67" t="s">
        <v>114</v>
      </c>
      <c r="P355" s="44"/>
    </row>
    <row r="356" spans="1:24">
      <c r="B356" s="66"/>
      <c r="C356" s="77" t="s">
        <v>28</v>
      </c>
      <c r="D356" s="77"/>
      <c r="E356" s="77"/>
      <c r="F356" s="77"/>
      <c r="G356" s="77"/>
      <c r="H356" s="77"/>
      <c r="I356" s="78"/>
      <c r="J356" s="79"/>
      <c r="K356" s="80"/>
      <c r="L356" s="77"/>
      <c r="M356" s="77"/>
      <c r="N356" s="77"/>
      <c r="O356" s="77"/>
      <c r="P356" s="77"/>
      <c r="Q356" s="136"/>
      <c r="R356" s="136"/>
      <c r="S356" s="136"/>
      <c r="T356" s="136"/>
    </row>
    <row r="357" spans="1:24">
      <c r="B357" s="66"/>
      <c r="C357" s="77" t="s">
        <v>135</v>
      </c>
      <c r="D357" s="77"/>
      <c r="E357" s="77"/>
      <c r="F357" s="77"/>
      <c r="G357" s="77"/>
      <c r="H357" s="77"/>
      <c r="I357" s="78"/>
      <c r="J357" s="79"/>
      <c r="K357" s="80"/>
      <c r="L357" s="77"/>
      <c r="M357" s="77"/>
      <c r="N357" s="77"/>
      <c r="O357" s="77"/>
      <c r="P357" s="77"/>
      <c r="Q357" s="136"/>
      <c r="R357" s="136"/>
      <c r="S357" s="136"/>
      <c r="T357" s="136"/>
    </row>
    <row r="358" spans="1:24">
      <c r="B358" s="66"/>
      <c r="C358" s="77" t="s">
        <v>136</v>
      </c>
      <c r="D358" s="77"/>
      <c r="E358" s="77"/>
      <c r="F358" s="77"/>
      <c r="G358" s="77"/>
      <c r="H358" s="77"/>
      <c r="I358" s="78"/>
      <c r="J358" s="79"/>
      <c r="K358" s="80"/>
      <c r="L358" s="77"/>
      <c r="M358" s="77"/>
      <c r="N358" s="77"/>
      <c r="O358" s="77"/>
      <c r="P358" s="77"/>
      <c r="Q358" s="136"/>
      <c r="R358" s="136"/>
      <c r="S358" s="136"/>
      <c r="T358" s="136"/>
    </row>
    <row r="359" spans="1:24" ht="13.5" thickBot="1">
      <c r="B359" s="66"/>
      <c r="C359" s="77" t="s">
        <v>137</v>
      </c>
      <c r="D359" s="77"/>
      <c r="E359" s="77"/>
      <c r="F359" s="77"/>
      <c r="G359" s="77"/>
      <c r="H359" s="77"/>
      <c r="I359" s="78"/>
      <c r="J359" s="79"/>
      <c r="K359" s="80"/>
      <c r="L359" s="77"/>
      <c r="M359" s="77"/>
      <c r="N359" s="77"/>
      <c r="O359" s="77"/>
      <c r="P359" s="77"/>
      <c r="Q359" s="136"/>
      <c r="R359" s="136"/>
      <c r="S359" s="136"/>
      <c r="T359" s="136"/>
    </row>
    <row r="360" spans="1:24">
      <c r="B360" s="66"/>
      <c r="C360" s="44"/>
      <c r="D360" s="44"/>
      <c r="E360" s="44"/>
      <c r="F360" s="44"/>
      <c r="G360" s="44"/>
      <c r="H360" s="181" t="s">
        <v>139</v>
      </c>
      <c r="I360" s="181"/>
      <c r="J360" s="120"/>
      <c r="K360" s="67"/>
      <c r="L360" s="44"/>
      <c r="M360" s="44"/>
      <c r="N360" s="44"/>
      <c r="O360" s="44"/>
      <c r="P360" s="44"/>
      <c r="Q360" s="182" t="s">
        <v>89</v>
      </c>
      <c r="R360" s="183"/>
      <c r="S360" s="183"/>
      <c r="T360" s="184"/>
    </row>
    <row r="361" spans="1:24" ht="38.25">
      <c r="B361" s="68" t="s">
        <v>92</v>
      </c>
      <c r="C361" s="69" t="s">
        <v>34</v>
      </c>
      <c r="D361" s="141" t="s">
        <v>50</v>
      </c>
      <c r="E361" s="141" t="s">
        <v>153</v>
      </c>
      <c r="F361" s="141" t="s">
        <v>49</v>
      </c>
      <c r="G361" s="141" t="s">
        <v>48</v>
      </c>
      <c r="H361" s="121" t="s">
        <v>182</v>
      </c>
      <c r="I361" s="141" t="s">
        <v>181</v>
      </c>
      <c r="J361" s="141" t="s">
        <v>73</v>
      </c>
      <c r="K361" s="141" t="s">
        <v>74</v>
      </c>
      <c r="L361" s="141" t="s">
        <v>80</v>
      </c>
      <c r="M361" s="141" t="s">
        <v>75</v>
      </c>
      <c r="N361" s="141" t="s">
        <v>79</v>
      </c>
      <c r="O361" s="141" t="s">
        <v>52</v>
      </c>
      <c r="P361" s="141" t="s">
        <v>81</v>
      </c>
      <c r="Q361" s="105" t="s">
        <v>157</v>
      </c>
      <c r="R361" s="141" t="s">
        <v>74</v>
      </c>
      <c r="S361" s="141" t="s">
        <v>75</v>
      </c>
      <c r="T361" s="46" t="s">
        <v>52</v>
      </c>
    </row>
    <row r="362" spans="1:24" ht="20.100000000000001" customHeight="1">
      <c r="B362" s="85" t="s">
        <v>122</v>
      </c>
      <c r="C362" s="81"/>
      <c r="D362" s="82"/>
      <c r="E362" s="104" t="b">
        <v>0</v>
      </c>
      <c r="F362" s="107">
        <v>4.1000000000000002E-2</v>
      </c>
      <c r="G362" s="84">
        <v>3096</v>
      </c>
      <c r="H362" s="123" t="s">
        <v>180</v>
      </c>
      <c r="I362" s="62"/>
      <c r="J362" s="63"/>
      <c r="K362" s="19" t="str">
        <f t="shared" ref="K362:K388" si="31">IF($F362*J362&gt;0,$F362*J362,"--")</f>
        <v>--</v>
      </c>
      <c r="L362" s="143" t="str">
        <f>IF(K362&gt;0,IFERROR(MATCH(K362,R_11values,-1),""),"")</f>
        <v/>
      </c>
      <c r="M362" s="19" t="str">
        <f t="shared" ref="M362:M388" si="32">IF($G362*J362&gt;0,$G362*J362/1000,"--")</f>
        <v>--</v>
      </c>
      <c r="N362" s="143" t="str">
        <f xml:space="preserve"> IF(M362&gt;0, IFERROR(MATCH(M362,CO2values,-1),""),"")</f>
        <v/>
      </c>
      <c r="O362" s="106" t="str">
        <f t="shared" ref="O362:O388" si="33">IFERROR(((1000*J362)/(IF(ISNUMBER(I362),I362,CHOOSE(MATCH(H362,ATgroups,0),Acute1,Acute2,Acute3, Chronic1,Chronic2,Chronic3,Chronic4,Empty,"","")))),"--")</f>
        <v>--</v>
      </c>
      <c r="P362" s="143" t="str">
        <f xml:space="preserve"> IF(O362&gt;0, IFERROR(MATCH(O362,NVvalues,-1),""),"")</f>
        <v/>
      </c>
      <c r="Q362" s="70" t="b">
        <f t="shared" ref="Q362:Q388" si="34">OR(J362=0,NOT(E362),I362=0,AND(F362=0,G362=0))</f>
        <v>1</v>
      </c>
      <c r="R362" s="136" t="str">
        <f t="shared" ref="R362:R388" si="35">IF(Q362,IF(OR(L362&lt;P362,N362&lt;P362),K362,"---"),"Consider ")</f>
        <v>---</v>
      </c>
      <c r="S362" s="136" t="str">
        <f t="shared" ref="S362:S388" si="36">IF(Q362,IF(OR(L362&lt;P362,N362&lt;P362),M362,"---")," by ")</f>
        <v>---</v>
      </c>
      <c r="T362" s="65" t="str">
        <f t="shared" ref="T362:T388" si="37">IF(Q362,IF(AND(L362&gt;=P362,N362&gt;=P362),O362,"---"),"constituent ")</f>
        <v>--</v>
      </c>
      <c r="V362" s="36" t="s">
        <v>185</v>
      </c>
      <c r="W362" s="77"/>
    </row>
    <row r="363" spans="1:24" ht="20.100000000000001" customHeight="1">
      <c r="B363" s="86" t="s">
        <v>40</v>
      </c>
      <c r="C363" s="81" t="s">
        <v>39</v>
      </c>
      <c r="D363" s="87"/>
      <c r="E363" s="104" t="b">
        <v>0</v>
      </c>
      <c r="F363" s="108">
        <v>1.1000000000000001</v>
      </c>
      <c r="G363" s="88"/>
      <c r="H363" s="123" t="s">
        <v>175</v>
      </c>
      <c r="I363" s="62"/>
      <c r="J363" s="89"/>
      <c r="K363" s="19" t="str">
        <f t="shared" si="31"/>
        <v>--</v>
      </c>
      <c r="L363" s="143"/>
      <c r="M363" s="19" t="str">
        <f t="shared" si="32"/>
        <v>--</v>
      </c>
      <c r="N363" s="143"/>
      <c r="O363" s="106">
        <f t="shared" si="33"/>
        <v>0</v>
      </c>
      <c r="P363" s="143"/>
      <c r="Q363" s="70" t="b">
        <f t="shared" si="34"/>
        <v>1</v>
      </c>
      <c r="R363" s="136" t="str">
        <f t="shared" si="35"/>
        <v>---</v>
      </c>
      <c r="S363" s="136" t="str">
        <f t="shared" si="36"/>
        <v>---</v>
      </c>
      <c r="T363" s="65">
        <f t="shared" si="37"/>
        <v>0</v>
      </c>
      <c r="W363" s="186" t="s">
        <v>186</v>
      </c>
    </row>
    <row r="364" spans="1:24" ht="20.100000000000001" customHeight="1">
      <c r="B364" s="86" t="s">
        <v>90</v>
      </c>
      <c r="C364" s="81" t="s">
        <v>43</v>
      </c>
      <c r="D364" s="87" t="s">
        <v>35</v>
      </c>
      <c r="E364" s="104" t="b">
        <v>0</v>
      </c>
      <c r="F364" s="108">
        <v>1</v>
      </c>
      <c r="G364" s="88"/>
      <c r="H364" s="123" t="s">
        <v>175</v>
      </c>
      <c r="I364" s="62"/>
      <c r="J364" s="89"/>
      <c r="K364" s="19" t="str">
        <f t="shared" si="31"/>
        <v>--</v>
      </c>
      <c r="L364" s="143"/>
      <c r="M364" s="19" t="str">
        <f t="shared" si="32"/>
        <v>--</v>
      </c>
      <c r="N364" s="143"/>
      <c r="O364" s="106">
        <f t="shared" si="33"/>
        <v>0</v>
      </c>
      <c r="P364" s="143"/>
      <c r="Q364" s="70" t="b">
        <f t="shared" si="34"/>
        <v>1</v>
      </c>
      <c r="R364" s="136" t="str">
        <f t="shared" si="35"/>
        <v>---</v>
      </c>
      <c r="S364" s="136" t="str">
        <f t="shared" si="36"/>
        <v>---</v>
      </c>
      <c r="T364" s="65">
        <f t="shared" si="37"/>
        <v>0</v>
      </c>
      <c r="V364" t="s">
        <v>184</v>
      </c>
      <c r="W364" s="186"/>
      <c r="X364" s="142" t="s">
        <v>187</v>
      </c>
    </row>
    <row r="365" spans="1:24" ht="20.100000000000001" customHeight="1">
      <c r="B365" s="86" t="s">
        <v>99</v>
      </c>
      <c r="C365" s="81" t="s">
        <v>44</v>
      </c>
      <c r="D365" s="87"/>
      <c r="E365" s="104" t="b">
        <v>0</v>
      </c>
      <c r="F365" s="108">
        <v>1</v>
      </c>
      <c r="G365" s="88"/>
      <c r="H365" s="123" t="s">
        <v>180</v>
      </c>
      <c r="I365" s="62"/>
      <c r="J365" s="89"/>
      <c r="K365" s="19" t="str">
        <f t="shared" si="31"/>
        <v>--</v>
      </c>
      <c r="L365" s="143"/>
      <c r="M365" s="19" t="str">
        <f t="shared" si="32"/>
        <v>--</v>
      </c>
      <c r="N365" s="143"/>
      <c r="O365" s="106" t="str">
        <f t="shared" si="33"/>
        <v>--</v>
      </c>
      <c r="P365" s="143"/>
      <c r="Q365" s="70" t="b">
        <f t="shared" si="34"/>
        <v>1</v>
      </c>
      <c r="R365" s="136" t="str">
        <f t="shared" si="35"/>
        <v>---</v>
      </c>
      <c r="S365" s="136" t="str">
        <f t="shared" si="36"/>
        <v>---</v>
      </c>
      <c r="T365" s="65" t="str">
        <f t="shared" si="37"/>
        <v>--</v>
      </c>
      <c r="V365" s="77"/>
      <c r="W365" s="124"/>
      <c r="X365">
        <f>W362*W365</f>
        <v>0</v>
      </c>
    </row>
    <row r="366" spans="1:24" ht="20.100000000000001" customHeight="1">
      <c r="B366" s="86" t="s">
        <v>100</v>
      </c>
      <c r="C366" s="81" t="s">
        <v>37</v>
      </c>
      <c r="D366" s="87"/>
      <c r="E366" s="104" t="b">
        <v>0</v>
      </c>
      <c r="F366" s="108">
        <v>1</v>
      </c>
      <c r="G366" s="88"/>
      <c r="H366" s="123" t="s">
        <v>180</v>
      </c>
      <c r="I366" s="62"/>
      <c r="J366" s="89"/>
      <c r="K366" s="19" t="str">
        <f t="shared" si="31"/>
        <v>--</v>
      </c>
      <c r="L366" s="143"/>
      <c r="M366" s="19" t="str">
        <f t="shared" si="32"/>
        <v>--</v>
      </c>
      <c r="N366" s="143"/>
      <c r="O366" s="106" t="str">
        <f t="shared" si="33"/>
        <v>--</v>
      </c>
      <c r="P366" s="143"/>
      <c r="Q366" s="70" t="b">
        <f t="shared" si="34"/>
        <v>1</v>
      </c>
      <c r="R366" s="136" t="str">
        <f t="shared" si="35"/>
        <v>---</v>
      </c>
      <c r="S366" s="136" t="str">
        <f t="shared" si="36"/>
        <v>---</v>
      </c>
      <c r="T366" s="65" t="str">
        <f t="shared" si="37"/>
        <v>--</v>
      </c>
      <c r="V366" s="77"/>
      <c r="W366" s="124"/>
      <c r="X366">
        <f>W362*W366</f>
        <v>0</v>
      </c>
    </row>
    <row r="367" spans="1:24" ht="20.100000000000001" customHeight="1">
      <c r="B367" s="86" t="s">
        <v>101</v>
      </c>
      <c r="C367" s="81" t="s">
        <v>36</v>
      </c>
      <c r="D367" s="87" t="s">
        <v>53</v>
      </c>
      <c r="E367" s="104" t="b">
        <v>0</v>
      </c>
      <c r="F367" s="108">
        <v>0.73</v>
      </c>
      <c r="G367" s="88"/>
      <c r="H367" s="123" t="s">
        <v>180</v>
      </c>
      <c r="I367" s="62"/>
      <c r="J367" s="89"/>
      <c r="K367" s="19" t="str">
        <f t="shared" si="31"/>
        <v>--</v>
      </c>
      <c r="L367" s="143"/>
      <c r="M367" s="19" t="str">
        <f t="shared" si="32"/>
        <v>--</v>
      </c>
      <c r="N367" s="143"/>
      <c r="O367" s="106" t="str">
        <f t="shared" si="33"/>
        <v>--</v>
      </c>
      <c r="P367" s="143"/>
      <c r="Q367" s="70" t="b">
        <f t="shared" si="34"/>
        <v>1</v>
      </c>
      <c r="R367" s="136" t="str">
        <f t="shared" si="35"/>
        <v>---</v>
      </c>
      <c r="S367" s="136" t="str">
        <f t="shared" si="36"/>
        <v>---</v>
      </c>
      <c r="T367" s="65" t="str">
        <f t="shared" si="37"/>
        <v>--</v>
      </c>
      <c r="V367" s="77"/>
      <c r="W367" s="124"/>
      <c r="X367">
        <f>W362*W367</f>
        <v>0</v>
      </c>
    </row>
    <row r="368" spans="1:24" ht="20.100000000000001" customHeight="1">
      <c r="B368" s="86" t="s">
        <v>41</v>
      </c>
      <c r="C368" s="81" t="s">
        <v>45</v>
      </c>
      <c r="D368" s="87"/>
      <c r="E368" s="104" t="b">
        <v>0</v>
      </c>
      <c r="F368" s="108">
        <v>0.7</v>
      </c>
      <c r="G368" s="88"/>
      <c r="H368" s="123" t="s">
        <v>170</v>
      </c>
      <c r="I368" s="62"/>
      <c r="J368" s="89"/>
      <c r="K368" s="19" t="str">
        <f t="shared" si="31"/>
        <v>--</v>
      </c>
      <c r="L368" s="143"/>
      <c r="M368" s="19" t="str">
        <f t="shared" si="32"/>
        <v>--</v>
      </c>
      <c r="N368" s="143"/>
      <c r="O368" s="106">
        <f t="shared" si="33"/>
        <v>0</v>
      </c>
      <c r="P368" s="143"/>
      <c r="Q368" s="70" t="b">
        <f t="shared" si="34"/>
        <v>1</v>
      </c>
      <c r="R368" s="136" t="str">
        <f t="shared" si="35"/>
        <v>---</v>
      </c>
      <c r="S368" s="136" t="str">
        <f t="shared" si="36"/>
        <v>---</v>
      </c>
      <c r="T368" s="65">
        <f t="shared" si="37"/>
        <v>0</v>
      </c>
      <c r="V368" s="77"/>
      <c r="W368" s="77"/>
      <c r="X368">
        <f>W362*W368</f>
        <v>0</v>
      </c>
    </row>
    <row r="369" spans="2:24" ht="20.100000000000001" customHeight="1">
      <c r="B369" s="86" t="s">
        <v>123</v>
      </c>
      <c r="C369" s="81" t="s">
        <v>46</v>
      </c>
      <c r="D369" s="87" t="s">
        <v>38</v>
      </c>
      <c r="E369" s="104" t="b">
        <v>0</v>
      </c>
      <c r="F369" s="108">
        <v>0.04</v>
      </c>
      <c r="G369" s="88"/>
      <c r="H369" s="123" t="s">
        <v>180</v>
      </c>
      <c r="I369" s="62"/>
      <c r="J369" s="89"/>
      <c r="K369" s="19" t="str">
        <f t="shared" si="31"/>
        <v>--</v>
      </c>
      <c r="L369" s="143"/>
      <c r="M369" s="19" t="str">
        <f t="shared" si="32"/>
        <v>--</v>
      </c>
      <c r="N369" s="143"/>
      <c r="O369" s="106" t="str">
        <f t="shared" si="33"/>
        <v>--</v>
      </c>
      <c r="P369" s="143"/>
      <c r="Q369" s="70" t="b">
        <f t="shared" si="34"/>
        <v>1</v>
      </c>
      <c r="R369" s="136" t="str">
        <f t="shared" si="35"/>
        <v>---</v>
      </c>
      <c r="S369" s="136" t="str">
        <f t="shared" si="36"/>
        <v>---</v>
      </c>
      <c r="T369" s="65" t="str">
        <f t="shared" si="37"/>
        <v>--</v>
      </c>
      <c r="V369" s="77"/>
      <c r="W369" s="77"/>
      <c r="X369">
        <f>W362*W369</f>
        <v>0</v>
      </c>
    </row>
    <row r="370" spans="2:24" ht="20.100000000000001" customHeight="1">
      <c r="B370" s="86" t="s">
        <v>124</v>
      </c>
      <c r="C370" s="81" t="s">
        <v>66</v>
      </c>
      <c r="D370" s="87"/>
      <c r="E370" s="104" t="b">
        <v>0</v>
      </c>
      <c r="F370" s="108"/>
      <c r="G370" s="88">
        <v>8830</v>
      </c>
      <c r="H370" s="123" t="s">
        <v>180</v>
      </c>
      <c r="I370" s="62"/>
      <c r="J370" s="89"/>
      <c r="K370" s="19" t="str">
        <f t="shared" si="31"/>
        <v>--</v>
      </c>
      <c r="L370" s="143"/>
      <c r="M370" s="19" t="str">
        <f t="shared" si="32"/>
        <v>--</v>
      </c>
      <c r="N370" s="143"/>
      <c r="O370" s="106" t="str">
        <f t="shared" si="33"/>
        <v>--</v>
      </c>
      <c r="P370" s="143"/>
      <c r="Q370" s="70" t="b">
        <f t="shared" si="34"/>
        <v>1</v>
      </c>
      <c r="R370" s="136" t="str">
        <f t="shared" si="35"/>
        <v>---</v>
      </c>
      <c r="S370" s="136" t="str">
        <f t="shared" si="36"/>
        <v>---</v>
      </c>
      <c r="T370" s="65" t="str">
        <f t="shared" si="37"/>
        <v>--</v>
      </c>
      <c r="V370" s="77"/>
      <c r="W370" s="77"/>
      <c r="X370">
        <f>W362*W370</f>
        <v>0</v>
      </c>
    </row>
    <row r="371" spans="2:24" ht="20.100000000000001" customHeight="1">
      <c r="B371" s="86" t="s">
        <v>94</v>
      </c>
      <c r="C371" s="81" t="s">
        <v>47</v>
      </c>
      <c r="D371" s="87"/>
      <c r="E371" s="104" t="b">
        <v>0</v>
      </c>
      <c r="F371" s="108">
        <v>0.12</v>
      </c>
      <c r="G371" s="88"/>
      <c r="H371" s="123" t="s">
        <v>175</v>
      </c>
      <c r="I371" s="62"/>
      <c r="J371" s="89"/>
      <c r="K371" s="19" t="str">
        <f t="shared" si="31"/>
        <v>--</v>
      </c>
      <c r="L371" s="143"/>
      <c r="M371" s="19" t="str">
        <f t="shared" si="32"/>
        <v>--</v>
      </c>
      <c r="N371" s="143"/>
      <c r="O371" s="106">
        <f t="shared" si="33"/>
        <v>0</v>
      </c>
      <c r="P371" s="143"/>
      <c r="Q371" s="70" t="b">
        <f t="shared" si="34"/>
        <v>1</v>
      </c>
      <c r="R371" s="136" t="str">
        <f t="shared" si="35"/>
        <v>---</v>
      </c>
      <c r="S371" s="136" t="str">
        <f t="shared" si="36"/>
        <v>---</v>
      </c>
      <c r="T371" s="65">
        <f t="shared" si="37"/>
        <v>0</v>
      </c>
      <c r="V371" s="77"/>
      <c r="W371" s="77"/>
      <c r="X371">
        <f>W362*W371</f>
        <v>0</v>
      </c>
    </row>
    <row r="372" spans="2:24" ht="20.100000000000001" customHeight="1">
      <c r="B372" s="86" t="s">
        <v>98</v>
      </c>
      <c r="C372" s="81" t="s">
        <v>65</v>
      </c>
      <c r="D372" s="87" t="s">
        <v>51</v>
      </c>
      <c r="E372" s="104" t="b">
        <v>0</v>
      </c>
      <c r="F372" s="108"/>
      <c r="G372" s="88">
        <v>9160</v>
      </c>
      <c r="H372" s="123" t="s">
        <v>180</v>
      </c>
      <c r="I372" s="62"/>
      <c r="J372" s="89"/>
      <c r="K372" s="19" t="str">
        <f t="shared" si="31"/>
        <v>--</v>
      </c>
      <c r="L372" s="143"/>
      <c r="M372" s="19" t="str">
        <f t="shared" si="32"/>
        <v>--</v>
      </c>
      <c r="N372" s="143"/>
      <c r="O372" s="106" t="str">
        <f t="shared" si="33"/>
        <v>--</v>
      </c>
      <c r="P372" s="143"/>
      <c r="Q372" s="70" t="b">
        <f t="shared" si="34"/>
        <v>1</v>
      </c>
      <c r="R372" s="136" t="str">
        <f t="shared" si="35"/>
        <v>---</v>
      </c>
      <c r="S372" s="136" t="str">
        <f t="shared" si="36"/>
        <v>---</v>
      </c>
      <c r="T372" s="65" t="str">
        <f t="shared" si="37"/>
        <v>--</v>
      </c>
      <c r="V372" s="77"/>
      <c r="W372" s="77"/>
      <c r="X372">
        <f>W362*W372</f>
        <v>0</v>
      </c>
    </row>
    <row r="373" spans="2:24" ht="20.100000000000001" customHeight="1">
      <c r="B373" s="86" t="s">
        <v>109</v>
      </c>
      <c r="C373" s="81" t="s">
        <v>69</v>
      </c>
      <c r="D373" s="87" t="s">
        <v>72</v>
      </c>
      <c r="E373" s="104" t="b">
        <v>0</v>
      </c>
      <c r="F373" s="108"/>
      <c r="G373" s="88">
        <v>1430</v>
      </c>
      <c r="H373" s="123" t="s">
        <v>180</v>
      </c>
      <c r="I373" s="62"/>
      <c r="J373" s="89"/>
      <c r="K373" s="19" t="str">
        <f t="shared" si="31"/>
        <v>--</v>
      </c>
      <c r="L373" s="143"/>
      <c r="M373" s="19" t="str">
        <f t="shared" si="32"/>
        <v>--</v>
      </c>
      <c r="N373" s="143"/>
      <c r="O373" s="106" t="str">
        <f t="shared" si="33"/>
        <v>--</v>
      </c>
      <c r="P373" s="143"/>
      <c r="Q373" s="70" t="b">
        <f t="shared" si="34"/>
        <v>1</v>
      </c>
      <c r="R373" s="136" t="str">
        <f t="shared" si="35"/>
        <v>---</v>
      </c>
      <c r="S373" s="136" t="str">
        <f t="shared" si="36"/>
        <v>---</v>
      </c>
      <c r="T373" s="65" t="str">
        <f t="shared" si="37"/>
        <v>--</v>
      </c>
      <c r="V373" s="77"/>
      <c r="W373" s="77"/>
      <c r="X373">
        <f>W362*W373</f>
        <v>0</v>
      </c>
    </row>
    <row r="374" spans="2:24" ht="20.100000000000001" customHeight="1" thickBot="1">
      <c r="B374" s="86" t="s">
        <v>95</v>
      </c>
      <c r="C374" s="81" t="s">
        <v>68</v>
      </c>
      <c r="D374" s="87"/>
      <c r="E374" s="104" t="b">
        <v>0</v>
      </c>
      <c r="F374" s="108"/>
      <c r="G374" s="88">
        <v>1640</v>
      </c>
      <c r="H374" s="123" t="s">
        <v>175</v>
      </c>
      <c r="I374" s="62"/>
      <c r="J374" s="89"/>
      <c r="K374" s="19" t="str">
        <f t="shared" si="31"/>
        <v>--</v>
      </c>
      <c r="L374" s="143"/>
      <c r="M374" s="19" t="str">
        <f t="shared" si="32"/>
        <v>--</v>
      </c>
      <c r="N374" s="143"/>
      <c r="O374" s="106">
        <f t="shared" si="33"/>
        <v>0</v>
      </c>
      <c r="P374" s="143"/>
      <c r="Q374" s="70" t="b">
        <f t="shared" si="34"/>
        <v>1</v>
      </c>
      <c r="R374" s="136" t="str">
        <f t="shared" si="35"/>
        <v>---</v>
      </c>
      <c r="S374" s="136" t="str">
        <f t="shared" si="36"/>
        <v>---</v>
      </c>
      <c r="T374" s="65">
        <f t="shared" si="37"/>
        <v>0</v>
      </c>
      <c r="V374" t="s">
        <v>188</v>
      </c>
      <c r="W374" s="125">
        <f>SUM(W365:W373)</f>
        <v>0</v>
      </c>
      <c r="X374" s="126">
        <f>SUM(X365:X373)</f>
        <v>0</v>
      </c>
    </row>
    <row r="375" spans="2:24" ht="20.100000000000001" customHeight="1" thickTop="1">
      <c r="B375" s="86" t="s">
        <v>97</v>
      </c>
      <c r="C375" s="81" t="s">
        <v>67</v>
      </c>
      <c r="D375" s="87" t="s">
        <v>105</v>
      </c>
      <c r="E375" s="104" t="b">
        <v>0</v>
      </c>
      <c r="F375" s="108"/>
      <c r="G375" s="88">
        <v>502</v>
      </c>
      <c r="H375" s="123" t="s">
        <v>180</v>
      </c>
      <c r="I375" s="62"/>
      <c r="J375" s="89"/>
      <c r="K375" s="19" t="str">
        <f t="shared" si="31"/>
        <v>--</v>
      </c>
      <c r="L375" s="143"/>
      <c r="M375" s="19" t="str">
        <f t="shared" si="32"/>
        <v>--</v>
      </c>
      <c r="N375" s="143"/>
      <c r="O375" s="106" t="str">
        <f t="shared" si="33"/>
        <v>--</v>
      </c>
      <c r="P375" s="143"/>
      <c r="Q375" s="70" t="b">
        <f t="shared" si="34"/>
        <v>1</v>
      </c>
      <c r="R375" s="136" t="str">
        <f t="shared" si="35"/>
        <v>---</v>
      </c>
      <c r="S375" s="136" t="str">
        <f t="shared" si="36"/>
        <v>---</v>
      </c>
      <c r="T375" s="65" t="str">
        <f t="shared" si="37"/>
        <v>--</v>
      </c>
    </row>
    <row r="376" spans="2:24" ht="20.100000000000001" customHeight="1">
      <c r="B376" s="86" t="s">
        <v>60</v>
      </c>
      <c r="C376" s="81" t="s">
        <v>70</v>
      </c>
      <c r="D376" s="87"/>
      <c r="E376" s="104" t="b">
        <v>0</v>
      </c>
      <c r="F376" s="108"/>
      <c r="G376" s="88">
        <v>31</v>
      </c>
      <c r="H376" s="123" t="s">
        <v>174</v>
      </c>
      <c r="I376" s="62"/>
      <c r="J376" s="89"/>
      <c r="K376" s="19" t="str">
        <f t="shared" si="31"/>
        <v>--</v>
      </c>
      <c r="L376" s="143"/>
      <c r="M376" s="19" t="str">
        <f t="shared" si="32"/>
        <v>--</v>
      </c>
      <c r="N376" s="143"/>
      <c r="O376" s="106">
        <f t="shared" si="33"/>
        <v>0</v>
      </c>
      <c r="P376" s="143"/>
      <c r="Q376" s="70" t="b">
        <f t="shared" si="34"/>
        <v>1</v>
      </c>
      <c r="R376" s="136" t="str">
        <f t="shared" si="35"/>
        <v>---</v>
      </c>
      <c r="S376" s="136" t="str">
        <f t="shared" si="36"/>
        <v>---</v>
      </c>
      <c r="T376" s="65">
        <f t="shared" si="37"/>
        <v>0</v>
      </c>
    </row>
    <row r="377" spans="2:24" ht="20.100000000000001" customHeight="1">
      <c r="B377" s="86" t="s">
        <v>96</v>
      </c>
      <c r="C377" s="81" t="s">
        <v>102</v>
      </c>
      <c r="D377" s="87"/>
      <c r="E377" s="104" t="b">
        <v>0</v>
      </c>
      <c r="F377" s="108"/>
      <c r="G377" s="88">
        <v>6</v>
      </c>
      <c r="H377" s="123" t="s">
        <v>180</v>
      </c>
      <c r="I377" s="62"/>
      <c r="J377" s="89"/>
      <c r="K377" s="19" t="str">
        <f t="shared" si="31"/>
        <v>--</v>
      </c>
      <c r="L377" s="143"/>
      <c r="M377" s="19" t="str">
        <f t="shared" si="32"/>
        <v>--</v>
      </c>
      <c r="N377" s="143"/>
      <c r="O377" s="106" t="str">
        <f t="shared" si="33"/>
        <v>--</v>
      </c>
      <c r="P377" s="143"/>
      <c r="Q377" s="70" t="b">
        <f t="shared" si="34"/>
        <v>1</v>
      </c>
      <c r="R377" s="136" t="str">
        <f t="shared" si="35"/>
        <v>---</v>
      </c>
      <c r="S377" s="136" t="str">
        <f t="shared" si="36"/>
        <v>---</v>
      </c>
      <c r="T377" s="65" t="str">
        <f t="shared" si="37"/>
        <v>--</v>
      </c>
    </row>
    <row r="378" spans="2:24" ht="20.100000000000001" customHeight="1">
      <c r="B378" s="86" t="s">
        <v>59</v>
      </c>
      <c r="C378" s="81" t="s">
        <v>64</v>
      </c>
      <c r="D378" s="87"/>
      <c r="E378" s="104" t="b">
        <v>0</v>
      </c>
      <c r="F378" s="108"/>
      <c r="G378" s="88">
        <v>3</v>
      </c>
      <c r="H378" s="123" t="s">
        <v>180</v>
      </c>
      <c r="I378" s="62"/>
      <c r="J378" s="89"/>
      <c r="K378" s="19" t="str">
        <f t="shared" si="31"/>
        <v>--</v>
      </c>
      <c r="L378" s="143"/>
      <c r="M378" s="19" t="str">
        <f t="shared" si="32"/>
        <v>--</v>
      </c>
      <c r="N378" s="143"/>
      <c r="O378" s="106" t="str">
        <f t="shared" si="33"/>
        <v>--</v>
      </c>
      <c r="P378" s="143"/>
      <c r="Q378" s="70" t="b">
        <f t="shared" si="34"/>
        <v>1</v>
      </c>
      <c r="R378" s="136" t="str">
        <f t="shared" si="35"/>
        <v>---</v>
      </c>
      <c r="S378" s="136" t="str">
        <f t="shared" si="36"/>
        <v>---</v>
      </c>
      <c r="T378" s="65" t="str">
        <f t="shared" si="37"/>
        <v>--</v>
      </c>
    </row>
    <row r="379" spans="2:24" ht="20.100000000000001" customHeight="1">
      <c r="B379" s="86" t="s">
        <v>58</v>
      </c>
      <c r="C379" s="81" t="s">
        <v>71</v>
      </c>
      <c r="D379" s="87"/>
      <c r="E379" s="104" t="b">
        <v>0</v>
      </c>
      <c r="F379" s="108"/>
      <c r="G379" s="88">
        <v>5</v>
      </c>
      <c r="H379" s="123" t="s">
        <v>175</v>
      </c>
      <c r="I379" s="62"/>
      <c r="J379" s="89"/>
      <c r="K379" s="19" t="str">
        <f t="shared" si="31"/>
        <v>--</v>
      </c>
      <c r="L379" s="143"/>
      <c r="M379" s="19" t="str">
        <f t="shared" si="32"/>
        <v>--</v>
      </c>
      <c r="N379" s="143"/>
      <c r="O379" s="106">
        <f t="shared" si="33"/>
        <v>0</v>
      </c>
      <c r="P379" s="143"/>
      <c r="Q379" s="70" t="b">
        <f t="shared" si="34"/>
        <v>1</v>
      </c>
      <c r="R379" s="136" t="str">
        <f t="shared" si="35"/>
        <v>---</v>
      </c>
      <c r="S379" s="136" t="str">
        <f t="shared" si="36"/>
        <v>---</v>
      </c>
      <c r="T379" s="65">
        <f t="shared" si="37"/>
        <v>0</v>
      </c>
    </row>
    <row r="380" spans="2:24" ht="20.100000000000001" customHeight="1">
      <c r="B380" s="86" t="s">
        <v>91</v>
      </c>
      <c r="C380" s="81" t="s">
        <v>63</v>
      </c>
      <c r="D380" s="87"/>
      <c r="E380" s="104" t="b">
        <v>0</v>
      </c>
      <c r="F380" s="108"/>
      <c r="G380" s="88">
        <v>5</v>
      </c>
      <c r="H380" s="123" t="s">
        <v>174</v>
      </c>
      <c r="I380" s="62"/>
      <c r="J380" s="89"/>
      <c r="K380" s="19" t="str">
        <f t="shared" si="31"/>
        <v>--</v>
      </c>
      <c r="L380" s="143"/>
      <c r="M380" s="19" t="str">
        <f t="shared" si="32"/>
        <v>--</v>
      </c>
      <c r="N380" s="143"/>
      <c r="O380" s="106">
        <f t="shared" si="33"/>
        <v>0</v>
      </c>
      <c r="P380" s="143"/>
      <c r="Q380" s="70" t="b">
        <f t="shared" si="34"/>
        <v>1</v>
      </c>
      <c r="R380" s="136" t="str">
        <f t="shared" si="35"/>
        <v>---</v>
      </c>
      <c r="S380" s="136" t="str">
        <f t="shared" si="36"/>
        <v>---</v>
      </c>
      <c r="T380" s="65">
        <f t="shared" si="37"/>
        <v>0</v>
      </c>
    </row>
    <row r="381" spans="2:24" ht="20.100000000000001" customHeight="1">
      <c r="B381" s="86" t="s">
        <v>140</v>
      </c>
      <c r="C381" s="81" t="s">
        <v>62</v>
      </c>
      <c r="D381" s="87"/>
      <c r="E381" s="104" t="b">
        <v>0</v>
      </c>
      <c r="F381" s="108"/>
      <c r="G381" s="88">
        <v>5</v>
      </c>
      <c r="H381" s="123" t="s">
        <v>174</v>
      </c>
      <c r="I381" s="62"/>
      <c r="J381" s="89"/>
      <c r="K381" s="19" t="str">
        <f t="shared" si="31"/>
        <v>--</v>
      </c>
      <c r="L381" s="143"/>
      <c r="M381" s="19" t="str">
        <f t="shared" si="32"/>
        <v>--</v>
      </c>
      <c r="N381" s="143"/>
      <c r="O381" s="106">
        <f t="shared" si="33"/>
        <v>0</v>
      </c>
      <c r="P381" s="143"/>
      <c r="Q381" s="70" t="b">
        <f t="shared" si="34"/>
        <v>1</v>
      </c>
      <c r="R381" s="136" t="str">
        <f t="shared" si="35"/>
        <v>---</v>
      </c>
      <c r="S381" s="136" t="str">
        <f t="shared" si="36"/>
        <v>---</v>
      </c>
      <c r="T381" s="65">
        <f t="shared" si="37"/>
        <v>0</v>
      </c>
    </row>
    <row r="382" spans="2:24" ht="20.100000000000001" customHeight="1">
      <c r="B382" s="86" t="s">
        <v>106</v>
      </c>
      <c r="C382" s="81" t="s">
        <v>61</v>
      </c>
      <c r="D382" s="87"/>
      <c r="E382" s="104" t="b">
        <v>0</v>
      </c>
      <c r="F382" s="108"/>
      <c r="G382" s="88">
        <v>0</v>
      </c>
      <c r="H382" s="123" t="s">
        <v>180</v>
      </c>
      <c r="I382" s="62">
        <v>0.3</v>
      </c>
      <c r="J382" s="89"/>
      <c r="K382" s="19" t="str">
        <f t="shared" si="31"/>
        <v>--</v>
      </c>
      <c r="L382" s="143"/>
      <c r="M382" s="19" t="str">
        <f t="shared" si="32"/>
        <v>--</v>
      </c>
      <c r="N382" s="143"/>
      <c r="O382" s="106">
        <f t="shared" si="33"/>
        <v>0</v>
      </c>
      <c r="P382" s="143"/>
      <c r="Q382" s="70" t="b">
        <f t="shared" si="34"/>
        <v>1</v>
      </c>
      <c r="R382" s="136" t="str">
        <f t="shared" si="35"/>
        <v>---</v>
      </c>
      <c r="S382" s="136" t="str">
        <f t="shared" si="36"/>
        <v>---</v>
      </c>
      <c r="T382" s="65">
        <f t="shared" si="37"/>
        <v>0</v>
      </c>
    </row>
    <row r="383" spans="2:24" ht="20.100000000000001" customHeight="1">
      <c r="B383" s="86" t="s">
        <v>107</v>
      </c>
      <c r="C383" s="81" t="s">
        <v>108</v>
      </c>
      <c r="D383" s="87"/>
      <c r="E383" s="104" t="b">
        <v>0</v>
      </c>
      <c r="F383" s="108"/>
      <c r="G383" s="88"/>
      <c r="H383" s="123" t="s">
        <v>180</v>
      </c>
      <c r="I383" s="62">
        <v>1.4E-2</v>
      </c>
      <c r="J383" s="89"/>
      <c r="K383" s="19" t="str">
        <f t="shared" si="31"/>
        <v>--</v>
      </c>
      <c r="L383" s="143"/>
      <c r="M383" s="19" t="str">
        <f t="shared" si="32"/>
        <v>--</v>
      </c>
      <c r="N383" s="143"/>
      <c r="O383" s="106">
        <f t="shared" si="33"/>
        <v>0</v>
      </c>
      <c r="P383" s="143"/>
      <c r="Q383" s="70" t="b">
        <f t="shared" si="34"/>
        <v>1</v>
      </c>
      <c r="R383" s="136" t="str">
        <f t="shared" si="35"/>
        <v>---</v>
      </c>
      <c r="S383" s="136" t="str">
        <f t="shared" si="36"/>
        <v>---</v>
      </c>
      <c r="T383" s="65">
        <f t="shared" si="37"/>
        <v>0</v>
      </c>
    </row>
    <row r="384" spans="2:24" ht="20.100000000000001" customHeight="1">
      <c r="B384" s="86" t="s">
        <v>119</v>
      </c>
      <c r="C384" s="81"/>
      <c r="D384" s="87" t="s">
        <v>120</v>
      </c>
      <c r="E384" s="104" t="b">
        <v>0</v>
      </c>
      <c r="F384" s="108"/>
      <c r="G384" s="88"/>
      <c r="H384" s="123" t="s">
        <v>180</v>
      </c>
      <c r="I384" s="62">
        <v>19</v>
      </c>
      <c r="J384" s="89"/>
      <c r="K384" s="19" t="str">
        <f t="shared" si="31"/>
        <v>--</v>
      </c>
      <c r="L384" s="143"/>
      <c r="M384" s="19" t="str">
        <f t="shared" si="32"/>
        <v>--</v>
      </c>
      <c r="N384" s="143"/>
      <c r="O384" s="106">
        <f t="shared" si="33"/>
        <v>0</v>
      </c>
      <c r="P384" s="143"/>
      <c r="Q384" s="70" t="b">
        <f t="shared" si="34"/>
        <v>1</v>
      </c>
      <c r="R384" s="136" t="str">
        <f t="shared" si="35"/>
        <v>---</v>
      </c>
      <c r="S384" s="136" t="str">
        <f t="shared" si="36"/>
        <v>---</v>
      </c>
      <c r="T384" s="65">
        <f t="shared" si="37"/>
        <v>0</v>
      </c>
    </row>
    <row r="385" spans="1:20" ht="20.100000000000001" customHeight="1">
      <c r="B385" s="86" t="s">
        <v>117</v>
      </c>
      <c r="C385" s="81"/>
      <c r="D385" s="87" t="s">
        <v>118</v>
      </c>
      <c r="E385" s="104" t="b">
        <v>0</v>
      </c>
      <c r="F385" s="108"/>
      <c r="G385" s="88"/>
      <c r="H385" s="123" t="s">
        <v>175</v>
      </c>
      <c r="I385" s="62"/>
      <c r="J385" s="89"/>
      <c r="K385" s="19" t="str">
        <f t="shared" si="31"/>
        <v>--</v>
      </c>
      <c r="L385" s="143"/>
      <c r="M385" s="19" t="str">
        <f t="shared" si="32"/>
        <v>--</v>
      </c>
      <c r="N385" s="143"/>
      <c r="O385" s="106">
        <f t="shared" si="33"/>
        <v>0</v>
      </c>
      <c r="P385" s="143"/>
      <c r="Q385" s="70" t="b">
        <f t="shared" si="34"/>
        <v>1</v>
      </c>
      <c r="R385" s="136" t="str">
        <f t="shared" si="35"/>
        <v>---</v>
      </c>
      <c r="S385" s="136" t="str">
        <f t="shared" si="36"/>
        <v>---</v>
      </c>
      <c r="T385" s="65">
        <f t="shared" si="37"/>
        <v>0</v>
      </c>
    </row>
    <row r="386" spans="1:20" ht="20.100000000000001" customHeight="1">
      <c r="B386" s="86" t="s">
        <v>103</v>
      </c>
      <c r="C386" s="81" t="s">
        <v>104</v>
      </c>
      <c r="D386" s="87"/>
      <c r="E386" s="104" t="b">
        <v>0</v>
      </c>
      <c r="F386" s="108"/>
      <c r="G386" s="88"/>
      <c r="H386" s="123" t="s">
        <v>180</v>
      </c>
      <c r="I386" s="62"/>
      <c r="J386" s="89"/>
      <c r="K386" s="19" t="str">
        <f t="shared" si="31"/>
        <v>--</v>
      </c>
      <c r="L386" s="143"/>
      <c r="M386" s="19" t="str">
        <f t="shared" si="32"/>
        <v>--</v>
      </c>
      <c r="N386" s="143"/>
      <c r="O386" s="106" t="str">
        <f t="shared" si="33"/>
        <v>--</v>
      </c>
      <c r="P386" s="143"/>
      <c r="Q386" s="70" t="b">
        <f t="shared" si="34"/>
        <v>1</v>
      </c>
      <c r="R386" s="136" t="str">
        <f t="shared" si="35"/>
        <v>---</v>
      </c>
      <c r="S386" s="136" t="str">
        <f t="shared" si="36"/>
        <v>---</v>
      </c>
      <c r="T386" s="65" t="str">
        <f t="shared" si="37"/>
        <v>--</v>
      </c>
    </row>
    <row r="387" spans="1:20" ht="20.100000000000001" customHeight="1">
      <c r="B387" s="85" t="s">
        <v>125</v>
      </c>
      <c r="C387" s="81"/>
      <c r="D387" s="83"/>
      <c r="E387" s="104" t="b">
        <v>0</v>
      </c>
      <c r="F387" s="109">
        <v>5.0000000000000001E-3</v>
      </c>
      <c r="G387" s="89"/>
      <c r="H387" s="123" t="s">
        <v>180</v>
      </c>
      <c r="I387" s="62">
        <v>0.01</v>
      </c>
      <c r="J387" s="89"/>
      <c r="K387" s="19" t="str">
        <f t="shared" si="31"/>
        <v>--</v>
      </c>
      <c r="L387" s="143" t="str">
        <f>IF(K387&gt;0,IFERROR(MATCH(K387,R_11values,-1),""),"")</f>
        <v/>
      </c>
      <c r="M387" s="19" t="str">
        <f t="shared" si="32"/>
        <v>--</v>
      </c>
      <c r="N387" s="143" t="str">
        <f xml:space="preserve"> IF(M387&gt;0, IFERROR(MATCH(M387,CO2values,-1),""),"")</f>
        <v/>
      </c>
      <c r="O387" s="106">
        <f t="shared" si="33"/>
        <v>0</v>
      </c>
      <c r="P387" s="143" t="str">
        <f xml:space="preserve"> IF(O387&gt;0, IFERROR(MATCH(O387,NVvalues,-1),""),"")</f>
        <v/>
      </c>
      <c r="Q387" s="70" t="b">
        <f t="shared" si="34"/>
        <v>1</v>
      </c>
      <c r="R387" s="136" t="str">
        <f t="shared" si="35"/>
        <v>---</v>
      </c>
      <c r="S387" s="136" t="str">
        <f t="shared" si="36"/>
        <v>---</v>
      </c>
      <c r="T387" s="65">
        <f t="shared" si="37"/>
        <v>0</v>
      </c>
    </row>
    <row r="388" spans="1:20" ht="20.100000000000001" customHeight="1" thickBot="1">
      <c r="B388" s="86" t="s">
        <v>126</v>
      </c>
      <c r="C388" s="81"/>
      <c r="D388" s="83"/>
      <c r="E388" s="104" t="b">
        <v>0</v>
      </c>
      <c r="F388" s="107">
        <v>4.1000000000000002E-2</v>
      </c>
      <c r="G388" s="90">
        <v>3096</v>
      </c>
      <c r="H388" s="123" t="s">
        <v>180</v>
      </c>
      <c r="I388" s="62">
        <v>1.0000000000000001E-5</v>
      </c>
      <c r="J388" s="89"/>
      <c r="K388" s="19" t="str">
        <f t="shared" si="31"/>
        <v>--</v>
      </c>
      <c r="L388" s="143" t="str">
        <f>IF(K388&gt;0,IFERROR(MATCH(K388,R_11values,-1),""),"")</f>
        <v/>
      </c>
      <c r="M388" s="19" t="str">
        <f t="shared" si="32"/>
        <v>--</v>
      </c>
      <c r="N388" s="143" t="str">
        <f xml:space="preserve"> IF(M388&gt;0, IFERROR(MATCH(M388,CO2values,-1),""),"")</f>
        <v/>
      </c>
      <c r="O388" s="106">
        <f t="shared" si="33"/>
        <v>0</v>
      </c>
      <c r="P388" s="143" t="str">
        <f xml:space="preserve"> IF(O388&gt;0, IFERROR(MATCH(O388,NVvalues,-1),""),"")</f>
        <v/>
      </c>
      <c r="Q388" s="70" t="b">
        <f t="shared" si="34"/>
        <v>1</v>
      </c>
      <c r="R388" s="136" t="str">
        <f t="shared" si="35"/>
        <v>---</v>
      </c>
      <c r="S388" s="136" t="str">
        <f t="shared" si="36"/>
        <v>---</v>
      </c>
      <c r="T388" s="65">
        <f t="shared" si="37"/>
        <v>0</v>
      </c>
    </row>
    <row r="389" spans="1:20" ht="13.5" thickBot="1">
      <c r="B389" s="73" t="s">
        <v>195</v>
      </c>
      <c r="C389" s="37"/>
      <c r="D389" s="55"/>
      <c r="E389" s="55"/>
      <c r="F389" s="71"/>
      <c r="G389" s="189" t="s">
        <v>16</v>
      </c>
      <c r="H389" s="189"/>
      <c r="I389" s="189"/>
      <c r="J389" s="190"/>
      <c r="K389" s="10"/>
      <c r="L389" s="10"/>
      <c r="M389" s="10"/>
      <c r="N389" s="10"/>
      <c r="O389" s="10"/>
      <c r="P389" s="143"/>
      <c r="Q389" s="91" t="s">
        <v>93</v>
      </c>
      <c r="R389" s="92">
        <f>IF($S392,SUM(R362:R388),"Invalid")</f>
        <v>0</v>
      </c>
      <c r="S389" s="92">
        <f>IF($S392,SUM(S362:S388),"Invalid")</f>
        <v>0</v>
      </c>
      <c r="T389" s="93">
        <f>IF($S392,SUM(T362:T388),"Invalid")</f>
        <v>0</v>
      </c>
    </row>
    <row r="390" spans="1:20" ht="13.5" thickTop="1">
      <c r="B390" s="38"/>
      <c r="C390" s="6"/>
      <c r="D390" s="137" t="s">
        <v>13</v>
      </c>
      <c r="E390" s="137"/>
      <c r="F390" s="137" t="s">
        <v>15</v>
      </c>
      <c r="G390" s="137">
        <v>1</v>
      </c>
      <c r="H390" s="137">
        <v>2</v>
      </c>
      <c r="I390" s="137">
        <v>3</v>
      </c>
      <c r="J390" s="72">
        <v>4</v>
      </c>
      <c r="K390" s="6"/>
      <c r="L390" s="6"/>
      <c r="M390" s="6"/>
      <c r="N390" s="6"/>
      <c r="O390" s="6"/>
      <c r="P390" s="44"/>
      <c r="Q390" s="191" t="s">
        <v>16</v>
      </c>
      <c r="R390" s="193" t="str">
        <f>IFERROR(IF(0=R389,"",MATCH(R389,R_11values,-1)),"Invalid")</f>
        <v/>
      </c>
      <c r="S390" s="193" t="str">
        <f>IFERROR(IF(0=S389,"",MATCH(S389,CO2values,-1)),"Invalid")</f>
        <v/>
      </c>
      <c r="T390" s="195" t="str">
        <f>IFERROR(IF(0=T389,"",MATCH(T389,NVvalues,-1)),"Invalid")</f>
        <v/>
      </c>
    </row>
    <row r="391" spans="1:20" ht="13.5" thickBot="1">
      <c r="B391" s="38"/>
      <c r="C391" s="6"/>
      <c r="D391" s="152" t="str">
        <f>C355</f>
        <v>Number/NameS5</v>
      </c>
      <c r="E391" s="152"/>
      <c r="F391" s="152" t="s">
        <v>112</v>
      </c>
      <c r="G391" s="136" t="str">
        <f>IF($S392,IF(R390=G390,N355,""),"Invalid")</f>
        <v/>
      </c>
      <c r="H391" s="136" t="str">
        <f>IF($S392,IF(R390=H390,N355,""),"Invalid")</f>
        <v/>
      </c>
      <c r="I391" s="136" t="str">
        <f>IF($S392,IF(R390=I390,N355,""),"Invalid")</f>
        <v/>
      </c>
      <c r="J391" s="65" t="str">
        <f>IF($S392,IF(R390=J390,N355,""),"Invalid")</f>
        <v/>
      </c>
      <c r="K391" s="44"/>
      <c r="L391" s="44"/>
      <c r="M391" s="44"/>
      <c r="N391" s="44"/>
      <c r="O391" s="44"/>
      <c r="P391" s="44"/>
      <c r="Q391" s="192"/>
      <c r="R391" s="194"/>
      <c r="S391" s="194"/>
      <c r="T391" s="196"/>
    </row>
    <row r="392" spans="1:20">
      <c r="B392" s="38"/>
      <c r="C392" s="6"/>
      <c r="D392" s="6"/>
      <c r="E392" s="6"/>
      <c r="F392" s="152" t="s">
        <v>113</v>
      </c>
      <c r="G392" s="136" t="str">
        <f>IF($S392,IF(S390=G390,N355,""),"Invalid")</f>
        <v/>
      </c>
      <c r="H392" s="136" t="str">
        <f>IF($S392,IF(S390=H390,N355,""),"Invalid")</f>
        <v/>
      </c>
      <c r="I392" s="136" t="str">
        <f>IF($S392,IF(S390=I390,N355,""),"Invalid")</f>
        <v/>
      </c>
      <c r="J392" s="65" t="str">
        <f>IF($S392,IF(S390=J390,N355,""),"Invalid")</f>
        <v/>
      </c>
      <c r="K392" s="44"/>
      <c r="L392" s="44"/>
      <c r="M392" s="44"/>
      <c r="N392" s="44"/>
      <c r="O392" s="44"/>
      <c r="P392" s="44"/>
      <c r="Q392" s="44"/>
      <c r="R392" s="66" t="s">
        <v>127</v>
      </c>
      <c r="S392" t="b">
        <f>AND(Q361:Q388)</f>
        <v>1</v>
      </c>
      <c r="T392" s="44"/>
    </row>
    <row r="393" spans="1:20">
      <c r="B393" s="38"/>
      <c r="C393" s="4"/>
      <c r="D393" s="4"/>
      <c r="E393" s="4"/>
      <c r="F393" s="140" t="s">
        <v>116</v>
      </c>
      <c r="G393" s="135" t="str">
        <f>IF($S392,IF(T390=G390,N355,""),"Invalid")</f>
        <v/>
      </c>
      <c r="H393" s="135" t="str">
        <f>IF($S392,IF(T390=H390,N355,""),"Invalid")</f>
        <v/>
      </c>
      <c r="I393" s="135" t="str">
        <f>IF($S392,IF(T390=I390,N355,""),"Invalid")</f>
        <v/>
      </c>
      <c r="J393" s="94" t="str">
        <f>IF($S392,IF(T390=J390,N355,""),"Invalid")</f>
        <v/>
      </c>
    </row>
    <row r="394" spans="1:20">
      <c r="B394" s="38"/>
      <c r="C394" s="4"/>
      <c r="D394" s="4"/>
      <c r="E394" s="4"/>
      <c r="F394" s="140" t="s">
        <v>93</v>
      </c>
      <c r="G394" s="20">
        <f>IF($S392,SUM(G391:G393),"Invalid")</f>
        <v>0</v>
      </c>
      <c r="H394" s="20">
        <f>IF($S392,SUM(H391:H393),"Invalid")</f>
        <v>0</v>
      </c>
      <c r="I394" s="20">
        <f>IF($S392,SUM(I391:I393),"Invalid")</f>
        <v>0</v>
      </c>
      <c r="J394" s="58">
        <f>IF($S392,SUM(J391:J393),"Invalid")</f>
        <v>0</v>
      </c>
    </row>
    <row r="395" spans="1:20">
      <c r="B395" s="38"/>
      <c r="C395" s="4"/>
      <c r="D395" s="4"/>
      <c r="E395" s="4"/>
      <c r="F395" s="140" t="s">
        <v>14</v>
      </c>
      <c r="G395" s="144" t="str">
        <f>IFERROR(IF(G394&gt;0,INDEX(LGletters,MATCH((G394),LGvalues,-1)),""),"Invalid")</f>
        <v/>
      </c>
      <c r="H395" s="144" t="str">
        <f>IFERROR(IF(H394&gt;0,INDEX(LGletters,MATCH((H394),LGvalues,-1)),""),"Invalid")</f>
        <v/>
      </c>
      <c r="I395" s="144" t="str">
        <f>IFERROR(IF(I394&gt;0,INDEX(LGletters,MATCH((I394),LGvalues,-1)),""),"Invalid")</f>
        <v/>
      </c>
      <c r="J395" s="56" t="str">
        <f>IFERROR(IF(J394&gt;0,INDEX(LGletters,MATCH((J394),LGvalues,-1)),""),"Invalid")</f>
        <v/>
      </c>
    </row>
    <row r="396" spans="1:20">
      <c r="B396" s="38"/>
      <c r="C396" s="4"/>
      <c r="D396" s="4"/>
      <c r="E396" s="4"/>
      <c r="F396" s="140" t="s">
        <v>23</v>
      </c>
      <c r="G396" s="135" t="str">
        <f>IFERROR(IF(G395="","",INDEX(Rindices, G390,FIND(UPPER(G395),"ABCDEF"))),"Invalid")</f>
        <v/>
      </c>
      <c r="H396" s="135" t="str">
        <f>IFERROR(IF(H395="","",INDEX(Rindices, H390,FIND(UPPER(H395),"ABCDEF"))),"Invalid")</f>
        <v/>
      </c>
      <c r="I396" s="135" t="str">
        <f>IFERROR(IF(I395="","",INDEX(Rindices, I390,FIND(UPPER(I395),"ABCDEF"))),"Invalid")</f>
        <v/>
      </c>
      <c r="J396" s="94" t="str">
        <f>IFERROR(IF(J395="","",INDEX(Rindices, J390,FIND(UPPER(J395),"ABCDEF"))),"Invalid")</f>
        <v/>
      </c>
    </row>
    <row r="397" spans="1:20" ht="13.5" thickBot="1">
      <c r="B397" s="40"/>
      <c r="C397" s="32"/>
      <c r="D397" s="32"/>
      <c r="E397" s="32"/>
      <c r="F397" s="41" t="s">
        <v>12</v>
      </c>
      <c r="G397" s="59" t="str">
        <f>IF($S392,IFERROR(CHOOSE(G396,"Very Low","Low","Medium","High","Very High"),""),"Invalid")</f>
        <v/>
      </c>
      <c r="H397" s="59" t="str">
        <f>IF($S392,IFERROR(CHOOSE(H396,"Very Low","Low","Medium","High","Very High"),""),"Invalid")</f>
        <v/>
      </c>
      <c r="I397" s="59" t="str">
        <f>IF($S392,IFERROR(CHOOSE(I396,"Very Low","Low","Medium","High","Very High"),""),"Invalid")</f>
        <v/>
      </c>
      <c r="J397" s="60" t="str">
        <f>IF($S392,IFERROR(CHOOSE(J396,"Very Low","Low","Medium","High","Very High"),""),"Invalid")</f>
        <v/>
      </c>
    </row>
    <row r="398" spans="1:20">
      <c r="A398" s="4"/>
      <c r="B398" s="4"/>
      <c r="C398" s="4"/>
      <c r="D398" s="4"/>
      <c r="E398" s="4"/>
      <c r="F398" s="140"/>
      <c r="G398" s="143"/>
      <c r="H398" s="143"/>
      <c r="I398" s="143"/>
      <c r="J398" s="143"/>
    </row>
    <row r="399" spans="1:20" ht="37.5" customHeight="1" thickBot="1">
      <c r="A399" s="4"/>
      <c r="B399" s="197" t="s">
        <v>202</v>
      </c>
      <c r="C399" s="197"/>
      <c r="D399" s="197"/>
      <c r="E399" s="197"/>
      <c r="F399" s="197"/>
      <c r="G399" s="197"/>
      <c r="H399" s="197"/>
      <c r="I399" s="197"/>
      <c r="J399" s="197"/>
      <c r="K399" s="197"/>
      <c r="L399" s="197"/>
      <c r="M399" s="197"/>
      <c r="N399" s="197"/>
      <c r="O399" s="197"/>
    </row>
    <row r="400" spans="1:20">
      <c r="B400" s="73" t="s">
        <v>196</v>
      </c>
      <c r="C400" s="37"/>
      <c r="D400" s="149" t="s">
        <v>197</v>
      </c>
      <c r="E400" s="150" t="str">
        <f>C355</f>
        <v>Number/NameS5</v>
      </c>
      <c r="F400" s="71"/>
      <c r="G400" s="189" t="s">
        <v>16</v>
      </c>
      <c r="H400" s="189"/>
      <c r="I400" s="189"/>
      <c r="J400" s="190"/>
    </row>
    <row r="401" spans="2:10">
      <c r="B401" s="38"/>
      <c r="C401" s="137" t="s">
        <v>15</v>
      </c>
      <c r="D401" s="4"/>
      <c r="E401" s="137"/>
      <c r="F401" s="4"/>
      <c r="G401" s="137">
        <v>1</v>
      </c>
      <c r="H401" s="137">
        <v>2</v>
      </c>
      <c r="I401" s="137">
        <v>3</v>
      </c>
      <c r="J401" s="72">
        <v>4</v>
      </c>
    </row>
    <row r="402" spans="2:10">
      <c r="B402" s="38"/>
      <c r="C402" s="199"/>
      <c r="D402" s="198"/>
      <c r="E402" s="198"/>
      <c r="F402" s="198"/>
      <c r="G402" s="11"/>
      <c r="H402" s="11"/>
      <c r="I402" s="11"/>
      <c r="J402" s="154"/>
    </row>
    <row r="403" spans="2:10">
      <c r="B403" s="38"/>
      <c r="C403" s="199"/>
      <c r="D403" s="198"/>
      <c r="E403" s="198"/>
      <c r="F403" s="198"/>
      <c r="G403" s="11"/>
      <c r="H403" s="11"/>
      <c r="I403" s="11"/>
      <c r="J403" s="154"/>
    </row>
    <row r="404" spans="2:10">
      <c r="B404" s="38"/>
      <c r="C404" s="198"/>
      <c r="D404" s="198"/>
      <c r="E404" s="198"/>
      <c r="F404" s="198"/>
      <c r="G404" s="11"/>
      <c r="H404" s="11"/>
      <c r="I404" s="11"/>
      <c r="J404" s="154"/>
    </row>
    <row r="405" spans="2:10">
      <c r="B405" s="38"/>
      <c r="C405" s="198"/>
      <c r="D405" s="198"/>
      <c r="E405" s="198"/>
      <c r="F405" s="198"/>
      <c r="G405" s="11"/>
      <c r="H405" s="11"/>
      <c r="I405" s="11"/>
      <c r="J405" s="154"/>
    </row>
    <row r="406" spans="2:10">
      <c r="B406" s="38"/>
      <c r="C406" s="198"/>
      <c r="D406" s="198"/>
      <c r="E406" s="198"/>
      <c r="F406" s="198"/>
      <c r="G406" s="11"/>
      <c r="H406" s="11"/>
      <c r="I406" s="11"/>
      <c r="J406" s="154"/>
    </row>
    <row r="407" spans="2:10">
      <c r="B407" s="38"/>
      <c r="C407" s="198"/>
      <c r="D407" s="198"/>
      <c r="E407" s="198"/>
      <c r="F407" s="198"/>
      <c r="G407" s="11"/>
      <c r="H407" s="11"/>
      <c r="I407" s="11"/>
      <c r="J407" s="154"/>
    </row>
    <row r="408" spans="2:10">
      <c r="B408" s="38"/>
      <c r="C408" s="198"/>
      <c r="D408" s="198"/>
      <c r="E408" s="198"/>
      <c r="F408" s="198"/>
      <c r="G408" s="11"/>
      <c r="H408" s="11"/>
      <c r="I408" s="11"/>
      <c r="J408" s="154"/>
    </row>
    <row r="409" spans="2:10">
      <c r="B409" s="38"/>
      <c r="C409" s="198"/>
      <c r="D409" s="198"/>
      <c r="E409" s="198"/>
      <c r="F409" s="198"/>
      <c r="G409" s="11"/>
      <c r="H409" s="11"/>
      <c r="I409" s="11"/>
      <c r="J409" s="154"/>
    </row>
    <row r="410" spans="2:10">
      <c r="B410" s="38"/>
      <c r="C410" s="198"/>
      <c r="D410" s="198"/>
      <c r="E410" s="198"/>
      <c r="F410" s="198"/>
      <c r="G410" s="11"/>
      <c r="H410" s="11"/>
      <c r="I410" s="11"/>
      <c r="J410" s="154"/>
    </row>
    <row r="411" spans="2:10">
      <c r="B411" s="38"/>
      <c r="C411" s="198"/>
      <c r="D411" s="198"/>
      <c r="E411" s="198"/>
      <c r="F411" s="198"/>
      <c r="G411" s="11"/>
      <c r="H411" s="11"/>
      <c r="I411" s="11"/>
      <c r="J411" s="154"/>
    </row>
    <row r="412" spans="2:10">
      <c r="B412" s="38"/>
      <c r="C412" s="198"/>
      <c r="D412" s="198"/>
      <c r="E412" s="198"/>
      <c r="F412" s="198"/>
      <c r="G412" s="11"/>
      <c r="H412" s="11"/>
      <c r="I412" s="11"/>
      <c r="J412" s="154"/>
    </row>
    <row r="413" spans="2:10">
      <c r="B413" s="38"/>
      <c r="C413" s="198"/>
      <c r="D413" s="198"/>
      <c r="E413" s="198"/>
      <c r="F413" s="198"/>
      <c r="G413" s="20"/>
      <c r="H413" s="20"/>
      <c r="I413" s="20"/>
      <c r="J413" s="58"/>
    </row>
    <row r="414" spans="2:10" ht="13.5" thickBot="1">
      <c r="B414" s="38"/>
      <c r="C414" s="4"/>
      <c r="D414" s="4"/>
      <c r="E414" s="4"/>
      <c r="F414" s="140" t="s">
        <v>93</v>
      </c>
      <c r="G414" s="98">
        <f>SUM(G402:G413)</f>
        <v>0</v>
      </c>
      <c r="H414" s="98">
        <f>SUM(H402:H413)</f>
        <v>0</v>
      </c>
      <c r="I414" s="98">
        <f>SUM(I402:I413)</f>
        <v>0</v>
      </c>
      <c r="J414" s="99">
        <f>SUM(J402:J413)</f>
        <v>0</v>
      </c>
    </row>
    <row r="415" spans="2:10" ht="13.5" thickTop="1">
      <c r="B415" s="38"/>
      <c r="C415" s="4"/>
      <c r="D415" s="4"/>
      <c r="E415" s="4"/>
      <c r="F415" s="140" t="s">
        <v>14</v>
      </c>
      <c r="G415" s="144" t="str">
        <f>IFERROR(IF(G414&gt;0,INDEX(LGletters,MATCH((G414),LGvalues,-1)),""),"Invalid")</f>
        <v/>
      </c>
      <c r="H415" s="144" t="str">
        <f>IFERROR(IF(H414&gt;0,INDEX(LGletters,MATCH((H414),LGvalues,-1)),""),"Invalid")</f>
        <v/>
      </c>
      <c r="I415" s="144" t="str">
        <f>IFERROR(IF(I414&gt;0,INDEX(LGletters,MATCH((I414),LGvalues,-1)),""),"Invalid")</f>
        <v/>
      </c>
      <c r="J415" s="56" t="str">
        <f>IFERROR(IF(J414&gt;0,INDEX(LGletters,MATCH((J414),LGvalues,-1)),""),"Invalid")</f>
        <v/>
      </c>
    </row>
    <row r="416" spans="2:10">
      <c r="B416" s="38"/>
      <c r="C416" s="4"/>
      <c r="D416" s="4"/>
      <c r="E416" s="4"/>
      <c r="F416" s="140" t="s">
        <v>23</v>
      </c>
      <c r="G416" s="135" t="str">
        <f>IF(G415="","",INDEX(Rindices, G401,FIND(UPPER(G415),"ABCDEF")))</f>
        <v/>
      </c>
      <c r="H416" s="135" t="str">
        <f>IF(H415="","",INDEX(Rindices, H401,FIND(UPPER(H415),"ABCDEF")))</f>
        <v/>
      </c>
      <c r="I416" s="135" t="str">
        <f>IF(I415="","",INDEX(Rindices, I401,FIND(UPPER(I415),"ABCDEF")))</f>
        <v/>
      </c>
      <c r="J416" s="94" t="str">
        <f>IF(J415="","",INDEX(Rindices, J401,FIND(UPPER(J415),"ABCDEF")))</f>
        <v/>
      </c>
    </row>
    <row r="417" spans="2:10" ht="13.5" thickBot="1">
      <c r="B417" s="40"/>
      <c r="C417" s="32"/>
      <c r="D417" s="32"/>
      <c r="E417" s="32"/>
      <c r="F417" s="41" t="s">
        <v>12</v>
      </c>
      <c r="G417" s="148" t="str">
        <f>IFERROR(CHOOSE(G416,"Very Low","Low","Medium","High","Very High"),"")</f>
        <v/>
      </c>
      <c r="H417" s="148" t="str">
        <f>IFERROR(CHOOSE(H416,"Very Low","Low","Medium","High","Very High"),"")</f>
        <v/>
      </c>
      <c r="I417" s="148" t="str">
        <f>IFERROR(CHOOSE(I416,"Very Low","Low","Medium","High","Very High"),"")</f>
        <v/>
      </c>
      <c r="J417" s="151" t="str">
        <f>IFERROR(CHOOSE(J416,"Very Low","Low","Medium","High","Very High"),"")</f>
        <v/>
      </c>
    </row>
    <row r="418" spans="2:10" ht="13.5" thickBot="1">
      <c r="B418" s="4"/>
      <c r="C418" s="4"/>
      <c r="D418" s="4"/>
      <c r="E418" s="4"/>
      <c r="F418" s="140"/>
      <c r="G418" s="143"/>
      <c r="H418" s="143"/>
      <c r="I418" s="143"/>
      <c r="J418" s="143"/>
    </row>
    <row r="419" spans="2:10">
      <c r="B419" s="73" t="s">
        <v>198</v>
      </c>
      <c r="C419" s="37"/>
      <c r="D419" s="149" t="s">
        <v>197</v>
      </c>
      <c r="E419" s="150" t="str">
        <f>C355</f>
        <v>Number/NameS5</v>
      </c>
      <c r="F419" s="71"/>
      <c r="G419" s="189" t="s">
        <v>16</v>
      </c>
      <c r="H419" s="189"/>
      <c r="I419" s="189"/>
      <c r="J419" s="190"/>
    </row>
    <row r="420" spans="2:10">
      <c r="B420" s="38"/>
      <c r="C420" s="137" t="s">
        <v>15</v>
      </c>
      <c r="D420" s="4"/>
      <c r="E420" s="137"/>
      <c r="F420" s="4"/>
      <c r="G420" s="137">
        <v>1</v>
      </c>
      <c r="H420" s="137">
        <v>2</v>
      </c>
      <c r="I420" s="137">
        <v>3</v>
      </c>
      <c r="J420" s="72">
        <v>4</v>
      </c>
    </row>
    <row r="421" spans="2:10">
      <c r="B421" s="38"/>
      <c r="C421" s="199" t="s">
        <v>33</v>
      </c>
      <c r="D421" s="199"/>
      <c r="E421" s="199"/>
      <c r="F421" s="199"/>
      <c r="G421" s="137"/>
      <c r="H421" s="137"/>
      <c r="I421" s="137"/>
      <c r="J421" s="154">
        <v>7.2999999999999995E-2</v>
      </c>
    </row>
    <row r="422" spans="2:10">
      <c r="B422" s="38"/>
      <c r="C422" s="199"/>
      <c r="D422" s="199"/>
      <c r="E422" s="199"/>
      <c r="F422" s="199"/>
      <c r="G422" s="137"/>
      <c r="H422" s="137"/>
      <c r="I422" s="137"/>
      <c r="J422" s="72"/>
    </row>
    <row r="423" spans="2:10">
      <c r="B423" s="38"/>
      <c r="C423" s="199"/>
      <c r="D423" s="199"/>
      <c r="E423" s="199"/>
      <c r="F423" s="199"/>
      <c r="G423" s="137"/>
      <c r="H423" s="137"/>
      <c r="I423" s="137"/>
      <c r="J423" s="72"/>
    </row>
    <row r="424" spans="2:10">
      <c r="B424" s="38"/>
      <c r="C424" s="199"/>
      <c r="D424" s="199"/>
      <c r="E424" s="199"/>
      <c r="F424" s="199"/>
      <c r="G424" s="137"/>
      <c r="H424" s="137"/>
      <c r="I424" s="137"/>
      <c r="J424" s="72"/>
    </row>
    <row r="425" spans="2:10">
      <c r="B425" s="38"/>
      <c r="C425" s="199"/>
      <c r="D425" s="199"/>
      <c r="E425" s="199"/>
      <c r="F425" s="199"/>
      <c r="G425" s="137"/>
      <c r="H425" s="137"/>
      <c r="I425" s="137"/>
      <c r="J425" s="72"/>
    </row>
    <row r="426" spans="2:10">
      <c r="B426" s="38"/>
      <c r="C426" s="199"/>
      <c r="D426" s="199"/>
      <c r="E426" s="199"/>
      <c r="F426" s="199"/>
      <c r="G426" s="137"/>
      <c r="H426" s="137"/>
      <c r="I426" s="137"/>
      <c r="J426" s="72"/>
    </row>
    <row r="427" spans="2:10">
      <c r="B427" s="38"/>
      <c r="C427" s="199"/>
      <c r="D427" s="199"/>
      <c r="E427" s="199"/>
      <c r="F427" s="199"/>
      <c r="G427" s="137"/>
      <c r="H427" s="137"/>
      <c r="I427" s="137"/>
      <c r="J427" s="72"/>
    </row>
    <row r="428" spans="2:10">
      <c r="B428" s="38"/>
      <c r="C428" s="199"/>
      <c r="D428" s="199"/>
      <c r="E428" s="199"/>
      <c r="F428" s="199"/>
      <c r="G428" s="137"/>
      <c r="H428" s="137"/>
      <c r="I428" s="137"/>
      <c r="J428" s="72"/>
    </row>
    <row r="429" spans="2:10">
      <c r="B429" s="38"/>
      <c r="C429" s="199"/>
      <c r="D429" s="199"/>
      <c r="E429" s="199"/>
      <c r="F429" s="199"/>
      <c r="G429" s="137"/>
      <c r="H429" s="137"/>
      <c r="I429" s="137"/>
      <c r="J429" s="72"/>
    </row>
    <row r="430" spans="2:10">
      <c r="B430" s="38"/>
      <c r="C430" s="199"/>
      <c r="D430" s="199"/>
      <c r="E430" s="199"/>
      <c r="F430" s="199"/>
      <c r="G430" s="136"/>
      <c r="H430" s="136"/>
      <c r="I430" s="136"/>
      <c r="J430" s="65"/>
    </row>
    <row r="431" spans="2:10">
      <c r="B431" s="38"/>
      <c r="C431" s="199"/>
      <c r="D431" s="199"/>
      <c r="E431" s="199"/>
      <c r="F431" s="199"/>
      <c r="G431" s="136"/>
      <c r="H431" s="136"/>
      <c r="I431" s="136"/>
      <c r="J431" s="65"/>
    </row>
    <row r="432" spans="2:10">
      <c r="B432" s="38"/>
      <c r="C432" s="199"/>
      <c r="D432" s="199"/>
      <c r="E432" s="199"/>
      <c r="F432" s="199"/>
      <c r="G432" s="135"/>
      <c r="H432" s="135"/>
      <c r="I432" s="135"/>
      <c r="J432" s="94"/>
    </row>
    <row r="433" spans="1:23" ht="13.5" thickBot="1">
      <c r="B433" s="38"/>
      <c r="C433" s="4"/>
      <c r="D433" s="4"/>
      <c r="E433" s="4"/>
      <c r="F433" s="140" t="s">
        <v>93</v>
      </c>
      <c r="G433" s="98">
        <f>SUM(G421:G432)</f>
        <v>0</v>
      </c>
      <c r="H433" s="98">
        <f>SUM(H421:H432)</f>
        <v>0</v>
      </c>
      <c r="I433" s="98">
        <f>SUM(I421:I432)</f>
        <v>0</v>
      </c>
      <c r="J433" s="99">
        <f>SUM(J421:J432)</f>
        <v>7.2999999999999995E-2</v>
      </c>
    </row>
    <row r="434" spans="1:23" ht="13.5" thickTop="1">
      <c r="B434" s="38"/>
      <c r="C434" s="4"/>
      <c r="D434" s="4"/>
      <c r="E434" s="4"/>
      <c r="F434" s="140" t="s">
        <v>14</v>
      </c>
      <c r="G434" s="144" t="str">
        <f>IFERROR(IF(G433&gt;0,INDEX(LGletters,MATCH((G433),LGvalues,-1)),""),"Invalid")</f>
        <v/>
      </c>
      <c r="H434" s="144" t="str">
        <f>IFERROR(IF(H433&gt;0,INDEX(LGletters,MATCH((H433),LGvalues,-1)),""),"Invalid")</f>
        <v/>
      </c>
      <c r="I434" s="144" t="str">
        <f>IFERROR(IF(I433&gt;0,INDEX(LGletters,MATCH((I433),LGvalues,-1)),""),"Invalid")</f>
        <v/>
      </c>
      <c r="J434" s="56" t="str">
        <f>IFERROR(IF(J433&gt;0,INDEX(LGletters,MATCH((J433),LGvalues,-1)),""),"Invalid")</f>
        <v>C</v>
      </c>
    </row>
    <row r="435" spans="1:23">
      <c r="B435" s="38"/>
      <c r="C435" s="4"/>
      <c r="D435" s="4"/>
      <c r="E435" s="4"/>
      <c r="F435" s="140" t="s">
        <v>23</v>
      </c>
      <c r="G435" s="135" t="str">
        <f>IF(G434="","",INDEX(Rindices, G420,FIND(UPPER(G434),"ABCDEF")))</f>
        <v/>
      </c>
      <c r="H435" s="135" t="str">
        <f>IF(H434="","",INDEX(Rindices, H420,FIND(UPPER(H434),"ABCDEF")))</f>
        <v/>
      </c>
      <c r="I435" s="135" t="str">
        <f>IF(I434="","",INDEX(Rindices, I420,FIND(UPPER(I434),"ABCDEF")))</f>
        <v/>
      </c>
      <c r="J435" s="94">
        <f>IF(J434="","",INDEX(Rindices, J420,FIND(UPPER(J434),"ABCDEF")))</f>
        <v>2</v>
      </c>
    </row>
    <row r="436" spans="1:23" ht="13.5" thickBot="1">
      <c r="B436" s="40"/>
      <c r="C436" s="32"/>
      <c r="D436" s="32"/>
      <c r="E436" s="32"/>
      <c r="F436" s="41" t="s">
        <v>12</v>
      </c>
      <c r="G436" s="148" t="str">
        <f>IFERROR(CHOOSE(G435,"Very Low","Low","Medium","High","Very High"),"")</f>
        <v/>
      </c>
      <c r="H436" s="148" t="str">
        <f>IFERROR(CHOOSE(H435,"Very Low","Low","Medium","High","Very High"),"")</f>
        <v/>
      </c>
      <c r="I436" s="148" t="str">
        <f>IFERROR(CHOOSE(I435,"Very Low","Low","Medium","High","Very High"),"")</f>
        <v/>
      </c>
      <c r="J436" s="151" t="str">
        <f>IFERROR(CHOOSE(J435,"Very Low","Low","Medium","High","Very High"),"")</f>
        <v>Low</v>
      </c>
    </row>
    <row r="437" spans="1:23">
      <c r="B437" s="4"/>
      <c r="C437" s="4"/>
      <c r="D437" s="4"/>
      <c r="E437" s="4"/>
      <c r="F437" s="140"/>
      <c r="G437" s="143"/>
      <c r="H437" s="143"/>
      <c r="I437" s="143"/>
      <c r="J437" s="143"/>
    </row>
    <row r="438" spans="1:23">
      <c r="B438" s="4"/>
      <c r="C438" s="4"/>
      <c r="D438" s="4"/>
      <c r="E438" s="4"/>
      <c r="F438" s="140"/>
      <c r="G438" s="143"/>
      <c r="H438" s="143"/>
      <c r="I438" s="143"/>
      <c r="J438" s="143"/>
    </row>
    <row r="439" spans="1:23">
      <c r="A439" s="21"/>
      <c r="B439" s="50"/>
      <c r="C439" s="49"/>
      <c r="D439" s="49"/>
      <c r="E439" s="49"/>
      <c r="F439" s="49"/>
      <c r="G439" s="51"/>
      <c r="H439" s="51"/>
      <c r="I439" s="52"/>
      <c r="J439" s="53"/>
      <c r="K439" s="52"/>
      <c r="L439" s="52"/>
      <c r="M439" s="52"/>
      <c r="N439" s="51"/>
      <c r="O439" s="51"/>
      <c r="P439" s="51"/>
      <c r="Q439" s="54"/>
      <c r="R439" s="54"/>
      <c r="S439" s="54"/>
      <c r="T439" s="54"/>
    </row>
    <row r="440" spans="1:23">
      <c r="B440" s="66" t="s">
        <v>87</v>
      </c>
      <c r="C440" s="76" t="s">
        <v>146</v>
      </c>
      <c r="D440" s="62"/>
      <c r="E440" s="62"/>
      <c r="F440" s="44"/>
      <c r="K440" s="44"/>
      <c r="M440" s="66" t="s">
        <v>88</v>
      </c>
      <c r="N440" s="64">
        <v>6</v>
      </c>
      <c r="O440" s="67" t="s">
        <v>114</v>
      </c>
      <c r="P440" s="44"/>
    </row>
    <row r="441" spans="1:23">
      <c r="B441" s="66"/>
      <c r="C441" s="77" t="s">
        <v>29</v>
      </c>
      <c r="D441" s="77"/>
      <c r="E441" s="77"/>
      <c r="F441" s="77"/>
      <c r="G441" s="77"/>
      <c r="H441" s="77"/>
      <c r="I441" s="78"/>
      <c r="J441" s="79"/>
      <c r="K441" s="80"/>
      <c r="L441" s="77"/>
      <c r="M441" s="77"/>
      <c r="N441" s="77"/>
      <c r="O441" s="77"/>
      <c r="P441" s="77"/>
      <c r="Q441" s="136"/>
      <c r="R441" s="136"/>
      <c r="S441" s="136"/>
      <c r="T441" s="136"/>
    </row>
    <row r="442" spans="1:23">
      <c r="B442" s="66"/>
      <c r="C442" s="77" t="s">
        <v>135</v>
      </c>
      <c r="D442" s="77"/>
      <c r="E442" s="77"/>
      <c r="F442" s="77"/>
      <c r="G442" s="77"/>
      <c r="H442" s="77"/>
      <c r="I442" s="78"/>
      <c r="J442" s="79"/>
      <c r="K442" s="80"/>
      <c r="L442" s="77"/>
      <c r="M442" s="77"/>
      <c r="N442" s="77"/>
      <c r="O442" s="77"/>
      <c r="P442" s="77"/>
      <c r="Q442" s="136"/>
      <c r="R442" s="136"/>
      <c r="S442" s="136"/>
      <c r="T442" s="136"/>
    </row>
    <row r="443" spans="1:23">
      <c r="B443" s="66"/>
      <c r="C443" s="77" t="s">
        <v>136</v>
      </c>
      <c r="D443" s="77"/>
      <c r="E443" s="77"/>
      <c r="F443" s="77"/>
      <c r="G443" s="77"/>
      <c r="H443" s="77"/>
      <c r="I443" s="78"/>
      <c r="J443" s="79"/>
      <c r="K443" s="80"/>
      <c r="L443" s="77"/>
      <c r="M443" s="77"/>
      <c r="N443" s="77"/>
      <c r="O443" s="77"/>
      <c r="P443" s="77"/>
      <c r="Q443" s="136"/>
      <c r="R443" s="136"/>
      <c r="S443" s="136"/>
      <c r="T443" s="136"/>
    </row>
    <row r="444" spans="1:23" ht="13.5" thickBot="1">
      <c r="B444" s="66"/>
      <c r="C444" s="77" t="s">
        <v>137</v>
      </c>
      <c r="D444" s="77"/>
      <c r="E444" s="77"/>
      <c r="F444" s="77"/>
      <c r="G444" s="77"/>
      <c r="H444" s="77"/>
      <c r="I444" s="78"/>
      <c r="J444" s="79"/>
      <c r="K444" s="80"/>
      <c r="L444" s="77"/>
      <c r="M444" s="77"/>
      <c r="N444" s="77"/>
      <c r="O444" s="77"/>
      <c r="P444" s="77"/>
      <c r="Q444" s="136"/>
      <c r="R444" s="136"/>
      <c r="S444" s="136"/>
      <c r="T444" s="136"/>
    </row>
    <row r="445" spans="1:23">
      <c r="B445" s="66"/>
      <c r="C445" s="44"/>
      <c r="D445" s="44"/>
      <c r="E445" s="44"/>
      <c r="F445" s="44"/>
      <c r="G445" s="44"/>
      <c r="H445" s="181" t="s">
        <v>139</v>
      </c>
      <c r="I445" s="181"/>
      <c r="J445" s="120"/>
      <c r="K445" s="67"/>
      <c r="L445" s="44"/>
      <c r="M445" s="44"/>
      <c r="N445" s="44"/>
      <c r="O445" s="44"/>
      <c r="P445" s="44"/>
      <c r="Q445" s="182" t="s">
        <v>89</v>
      </c>
      <c r="R445" s="183"/>
      <c r="S445" s="183"/>
      <c r="T445" s="184"/>
    </row>
    <row r="446" spans="1:23" ht="38.25">
      <c r="B446" s="68" t="s">
        <v>92</v>
      </c>
      <c r="C446" s="69" t="s">
        <v>34</v>
      </c>
      <c r="D446" s="141" t="s">
        <v>50</v>
      </c>
      <c r="E446" s="141" t="s">
        <v>153</v>
      </c>
      <c r="F446" s="141" t="s">
        <v>49</v>
      </c>
      <c r="G446" s="141" t="s">
        <v>48</v>
      </c>
      <c r="H446" s="121" t="s">
        <v>182</v>
      </c>
      <c r="I446" s="141" t="s">
        <v>181</v>
      </c>
      <c r="J446" s="141" t="s">
        <v>73</v>
      </c>
      <c r="K446" s="141" t="s">
        <v>74</v>
      </c>
      <c r="L446" s="141" t="s">
        <v>80</v>
      </c>
      <c r="M446" s="141" t="s">
        <v>75</v>
      </c>
      <c r="N446" s="141" t="s">
        <v>79</v>
      </c>
      <c r="O446" s="141" t="s">
        <v>52</v>
      </c>
      <c r="P446" s="141" t="s">
        <v>81</v>
      </c>
      <c r="Q446" s="105" t="s">
        <v>157</v>
      </c>
      <c r="R446" s="141" t="s">
        <v>74</v>
      </c>
      <c r="S446" s="141" t="s">
        <v>75</v>
      </c>
      <c r="T446" s="46" t="s">
        <v>52</v>
      </c>
    </row>
    <row r="447" spans="1:23" ht="20.100000000000001" customHeight="1">
      <c r="B447" s="85" t="s">
        <v>122</v>
      </c>
      <c r="C447" s="81"/>
      <c r="D447" s="82"/>
      <c r="E447" s="104" t="b">
        <v>1</v>
      </c>
      <c r="F447" s="107">
        <v>4.1000000000000002E-2</v>
      </c>
      <c r="G447" s="84">
        <v>3096</v>
      </c>
      <c r="H447" s="123" t="s">
        <v>180</v>
      </c>
      <c r="I447" s="62"/>
      <c r="J447" s="63"/>
      <c r="K447" s="19" t="str">
        <f t="shared" ref="K447:K473" si="38">IF($F447*J447&gt;0,$F447*J447,"--")</f>
        <v>--</v>
      </c>
      <c r="L447" s="143" t="str">
        <f>IF(K447&gt;0,IFERROR(MATCH(K447,R_11values,-1),""),"")</f>
        <v/>
      </c>
      <c r="M447" s="19" t="str">
        <f t="shared" ref="M447:M473" si="39">IF($G447*J447&gt;0,$G447*J447/1000,"--")</f>
        <v>--</v>
      </c>
      <c r="N447" s="143" t="str">
        <f xml:space="preserve"> IF(M447&gt;0, IFERROR(MATCH(M447,CO2values,-1),""),"")</f>
        <v/>
      </c>
      <c r="O447" s="106" t="str">
        <f t="shared" ref="O447:O473" si="40">IFERROR(((1000*J447)/(IF(ISNUMBER(I447),I447,CHOOSE(MATCH(H447,ATgroups,0),Acute1,Acute2,Acute3, Chronic1,Chronic2,Chronic3,Chronic4,Empty,"","")))),"--")</f>
        <v>--</v>
      </c>
      <c r="P447" s="143" t="str">
        <f xml:space="preserve"> IF(O447&gt;0, IFERROR(MATCH(O447,NVvalues,-1),""),"")</f>
        <v/>
      </c>
      <c r="Q447" s="70" t="b">
        <f t="shared" ref="Q447:Q473" si="41">OR(J447=0,NOT(E447),I447=0,AND(F447=0,G447=0))</f>
        <v>1</v>
      </c>
      <c r="R447" s="136" t="str">
        <f t="shared" ref="R447:R473" si="42">IF(Q447,IF(OR(L447&lt;P447,N447&lt;P447),K447,"---"),"Consider ")</f>
        <v>---</v>
      </c>
      <c r="S447" s="136" t="str">
        <f t="shared" ref="S447:S473" si="43">IF(Q447,IF(OR(L447&lt;P447,N447&lt;P447),M447,"---")," by ")</f>
        <v>---</v>
      </c>
      <c r="T447" s="65" t="str">
        <f t="shared" ref="T447:T473" si="44">IF(Q447,IF(AND(L447&gt;=P447,N447&gt;=P447),O447,"---"),"constituent ")</f>
        <v>--</v>
      </c>
      <c r="V447" s="36" t="s">
        <v>185</v>
      </c>
      <c r="W447" s="77"/>
    </row>
    <row r="448" spans="1:23" ht="20.100000000000001" customHeight="1">
      <c r="B448" s="86" t="s">
        <v>40</v>
      </c>
      <c r="C448" s="81" t="s">
        <v>39</v>
      </c>
      <c r="D448" s="87"/>
      <c r="E448" s="104" t="b">
        <v>0</v>
      </c>
      <c r="F448" s="108">
        <v>1.1000000000000001</v>
      </c>
      <c r="G448" s="88"/>
      <c r="H448" s="123" t="s">
        <v>175</v>
      </c>
      <c r="I448" s="62"/>
      <c r="J448" s="89"/>
      <c r="K448" s="19" t="str">
        <f t="shared" si="38"/>
        <v>--</v>
      </c>
      <c r="L448" s="143"/>
      <c r="M448" s="19" t="str">
        <f t="shared" si="39"/>
        <v>--</v>
      </c>
      <c r="N448" s="143"/>
      <c r="O448" s="106">
        <f t="shared" si="40"/>
        <v>0</v>
      </c>
      <c r="P448" s="143"/>
      <c r="Q448" s="70" t="b">
        <f t="shared" si="41"/>
        <v>1</v>
      </c>
      <c r="R448" s="136" t="str">
        <f t="shared" si="42"/>
        <v>---</v>
      </c>
      <c r="S448" s="136" t="str">
        <f t="shared" si="43"/>
        <v>---</v>
      </c>
      <c r="T448" s="65">
        <f t="shared" si="44"/>
        <v>0</v>
      </c>
      <c r="W448" s="186" t="s">
        <v>186</v>
      </c>
    </row>
    <row r="449" spans="2:24" ht="20.100000000000001" customHeight="1">
      <c r="B449" s="86" t="s">
        <v>90</v>
      </c>
      <c r="C449" s="81" t="s">
        <v>43</v>
      </c>
      <c r="D449" s="87" t="s">
        <v>35</v>
      </c>
      <c r="E449" s="104" t="b">
        <v>0</v>
      </c>
      <c r="F449" s="108">
        <v>1</v>
      </c>
      <c r="G449" s="88"/>
      <c r="H449" s="123" t="s">
        <v>175</v>
      </c>
      <c r="I449" s="62"/>
      <c r="J449" s="89"/>
      <c r="K449" s="19" t="str">
        <f t="shared" si="38"/>
        <v>--</v>
      </c>
      <c r="L449" s="143"/>
      <c r="M449" s="19" t="str">
        <f t="shared" si="39"/>
        <v>--</v>
      </c>
      <c r="N449" s="143"/>
      <c r="O449" s="106">
        <f t="shared" si="40"/>
        <v>0</v>
      </c>
      <c r="P449" s="143"/>
      <c r="Q449" s="70" t="b">
        <f t="shared" si="41"/>
        <v>1</v>
      </c>
      <c r="R449" s="136" t="str">
        <f t="shared" si="42"/>
        <v>---</v>
      </c>
      <c r="S449" s="136" t="str">
        <f t="shared" si="43"/>
        <v>---</v>
      </c>
      <c r="T449" s="65">
        <f t="shared" si="44"/>
        <v>0</v>
      </c>
      <c r="V449" t="s">
        <v>184</v>
      </c>
      <c r="W449" s="186"/>
      <c r="X449" s="142" t="s">
        <v>187</v>
      </c>
    </row>
    <row r="450" spans="2:24" ht="20.100000000000001" customHeight="1">
      <c r="B450" s="86" t="s">
        <v>99</v>
      </c>
      <c r="C450" s="81" t="s">
        <v>44</v>
      </c>
      <c r="D450" s="87"/>
      <c r="E450" s="104" t="b">
        <v>0</v>
      </c>
      <c r="F450" s="108">
        <v>1</v>
      </c>
      <c r="G450" s="88"/>
      <c r="H450" s="123" t="s">
        <v>180</v>
      </c>
      <c r="I450" s="62"/>
      <c r="J450" s="89"/>
      <c r="K450" s="19" t="str">
        <f t="shared" si="38"/>
        <v>--</v>
      </c>
      <c r="L450" s="143"/>
      <c r="M450" s="19" t="str">
        <f t="shared" si="39"/>
        <v>--</v>
      </c>
      <c r="N450" s="143"/>
      <c r="O450" s="106" t="str">
        <f t="shared" si="40"/>
        <v>--</v>
      </c>
      <c r="P450" s="143"/>
      <c r="Q450" s="70" t="b">
        <f t="shared" si="41"/>
        <v>1</v>
      </c>
      <c r="R450" s="136" t="str">
        <f t="shared" si="42"/>
        <v>---</v>
      </c>
      <c r="S450" s="136" t="str">
        <f t="shared" si="43"/>
        <v>---</v>
      </c>
      <c r="T450" s="65" t="str">
        <f t="shared" si="44"/>
        <v>--</v>
      </c>
      <c r="V450" s="77"/>
      <c r="W450" s="124"/>
      <c r="X450">
        <f>W447*W450</f>
        <v>0</v>
      </c>
    </row>
    <row r="451" spans="2:24" ht="20.100000000000001" customHeight="1">
      <c r="B451" s="86" t="s">
        <v>100</v>
      </c>
      <c r="C451" s="81" t="s">
        <v>37</v>
      </c>
      <c r="D451" s="87"/>
      <c r="E451" s="104" t="b">
        <v>0</v>
      </c>
      <c r="F451" s="108">
        <v>1</v>
      </c>
      <c r="G451" s="88"/>
      <c r="H451" s="123" t="s">
        <v>180</v>
      </c>
      <c r="I451" s="62"/>
      <c r="J451" s="89"/>
      <c r="K451" s="19" t="str">
        <f t="shared" si="38"/>
        <v>--</v>
      </c>
      <c r="L451" s="143"/>
      <c r="M451" s="19" t="str">
        <f t="shared" si="39"/>
        <v>--</v>
      </c>
      <c r="N451" s="143"/>
      <c r="O451" s="106" t="str">
        <f t="shared" si="40"/>
        <v>--</v>
      </c>
      <c r="P451" s="143"/>
      <c r="Q451" s="70" t="b">
        <f t="shared" si="41"/>
        <v>1</v>
      </c>
      <c r="R451" s="136" t="str">
        <f t="shared" si="42"/>
        <v>---</v>
      </c>
      <c r="S451" s="136" t="str">
        <f t="shared" si="43"/>
        <v>---</v>
      </c>
      <c r="T451" s="65" t="str">
        <f t="shared" si="44"/>
        <v>--</v>
      </c>
      <c r="V451" s="77"/>
      <c r="W451" s="124"/>
      <c r="X451">
        <f>W447*W451</f>
        <v>0</v>
      </c>
    </row>
    <row r="452" spans="2:24" ht="20.100000000000001" customHeight="1">
      <c r="B452" s="86" t="s">
        <v>101</v>
      </c>
      <c r="C452" s="81" t="s">
        <v>36</v>
      </c>
      <c r="D452" s="87" t="s">
        <v>53</v>
      </c>
      <c r="E452" s="104" t="b">
        <v>0</v>
      </c>
      <c r="F452" s="108">
        <v>0.73</v>
      </c>
      <c r="G452" s="88"/>
      <c r="H452" s="123" t="s">
        <v>180</v>
      </c>
      <c r="I452" s="62"/>
      <c r="J452" s="89"/>
      <c r="K452" s="19" t="str">
        <f t="shared" si="38"/>
        <v>--</v>
      </c>
      <c r="L452" s="143"/>
      <c r="M452" s="19" t="str">
        <f t="shared" si="39"/>
        <v>--</v>
      </c>
      <c r="N452" s="143"/>
      <c r="O452" s="106" t="str">
        <f t="shared" si="40"/>
        <v>--</v>
      </c>
      <c r="P452" s="143"/>
      <c r="Q452" s="70" t="b">
        <f t="shared" si="41"/>
        <v>1</v>
      </c>
      <c r="R452" s="136" t="str">
        <f t="shared" si="42"/>
        <v>---</v>
      </c>
      <c r="S452" s="136" t="str">
        <f t="shared" si="43"/>
        <v>---</v>
      </c>
      <c r="T452" s="65" t="str">
        <f t="shared" si="44"/>
        <v>--</v>
      </c>
      <c r="V452" s="77"/>
      <c r="W452" s="124"/>
      <c r="X452">
        <f>W447*W452</f>
        <v>0</v>
      </c>
    </row>
    <row r="453" spans="2:24" ht="20.100000000000001" customHeight="1">
      <c r="B453" s="86" t="s">
        <v>41</v>
      </c>
      <c r="C453" s="81" t="s">
        <v>45</v>
      </c>
      <c r="D453" s="87"/>
      <c r="E453" s="104" t="b">
        <v>0</v>
      </c>
      <c r="F453" s="108">
        <v>0.7</v>
      </c>
      <c r="G453" s="88"/>
      <c r="H453" s="123" t="s">
        <v>170</v>
      </c>
      <c r="I453" s="62"/>
      <c r="J453" s="89"/>
      <c r="K453" s="19" t="str">
        <f t="shared" si="38"/>
        <v>--</v>
      </c>
      <c r="L453" s="143"/>
      <c r="M453" s="19" t="str">
        <f t="shared" si="39"/>
        <v>--</v>
      </c>
      <c r="N453" s="143"/>
      <c r="O453" s="106">
        <f t="shared" si="40"/>
        <v>0</v>
      </c>
      <c r="P453" s="143"/>
      <c r="Q453" s="70" t="b">
        <f t="shared" si="41"/>
        <v>1</v>
      </c>
      <c r="R453" s="136" t="str">
        <f t="shared" si="42"/>
        <v>---</v>
      </c>
      <c r="S453" s="136" t="str">
        <f t="shared" si="43"/>
        <v>---</v>
      </c>
      <c r="T453" s="65">
        <f t="shared" si="44"/>
        <v>0</v>
      </c>
      <c r="V453" s="77"/>
      <c r="W453" s="77"/>
      <c r="X453">
        <f>W447*W453</f>
        <v>0</v>
      </c>
    </row>
    <row r="454" spans="2:24" ht="20.100000000000001" customHeight="1">
      <c r="B454" s="86" t="s">
        <v>123</v>
      </c>
      <c r="C454" s="81" t="s">
        <v>46</v>
      </c>
      <c r="D454" s="87" t="s">
        <v>38</v>
      </c>
      <c r="E454" s="104" t="b">
        <v>0</v>
      </c>
      <c r="F454" s="108">
        <v>0.04</v>
      </c>
      <c r="G454" s="88"/>
      <c r="H454" s="123" t="s">
        <v>180</v>
      </c>
      <c r="I454" s="62"/>
      <c r="J454" s="89"/>
      <c r="K454" s="19" t="str">
        <f t="shared" si="38"/>
        <v>--</v>
      </c>
      <c r="L454" s="143"/>
      <c r="M454" s="19" t="str">
        <f t="shared" si="39"/>
        <v>--</v>
      </c>
      <c r="N454" s="143"/>
      <c r="O454" s="106" t="str">
        <f t="shared" si="40"/>
        <v>--</v>
      </c>
      <c r="P454" s="143"/>
      <c r="Q454" s="70" t="b">
        <f t="shared" si="41"/>
        <v>1</v>
      </c>
      <c r="R454" s="136" t="str">
        <f t="shared" si="42"/>
        <v>---</v>
      </c>
      <c r="S454" s="136" t="str">
        <f t="shared" si="43"/>
        <v>---</v>
      </c>
      <c r="T454" s="65" t="str">
        <f t="shared" si="44"/>
        <v>--</v>
      </c>
      <c r="V454" s="77"/>
      <c r="W454" s="77"/>
      <c r="X454">
        <f>W447*W454</f>
        <v>0</v>
      </c>
    </row>
    <row r="455" spans="2:24" ht="20.100000000000001" customHeight="1">
      <c r="B455" s="86" t="s">
        <v>124</v>
      </c>
      <c r="C455" s="81" t="s">
        <v>66</v>
      </c>
      <c r="D455" s="87"/>
      <c r="E455" s="104" t="b">
        <v>0</v>
      </c>
      <c r="F455" s="108"/>
      <c r="G455" s="88">
        <v>8830</v>
      </c>
      <c r="H455" s="123" t="s">
        <v>180</v>
      </c>
      <c r="I455" s="62"/>
      <c r="J455" s="89"/>
      <c r="K455" s="19" t="str">
        <f t="shared" si="38"/>
        <v>--</v>
      </c>
      <c r="L455" s="143"/>
      <c r="M455" s="19" t="str">
        <f t="shared" si="39"/>
        <v>--</v>
      </c>
      <c r="N455" s="143"/>
      <c r="O455" s="106" t="str">
        <f t="shared" si="40"/>
        <v>--</v>
      </c>
      <c r="P455" s="143"/>
      <c r="Q455" s="70" t="b">
        <f t="shared" si="41"/>
        <v>1</v>
      </c>
      <c r="R455" s="136" t="str">
        <f t="shared" si="42"/>
        <v>---</v>
      </c>
      <c r="S455" s="136" t="str">
        <f t="shared" si="43"/>
        <v>---</v>
      </c>
      <c r="T455" s="65" t="str">
        <f t="shared" si="44"/>
        <v>--</v>
      </c>
      <c r="V455" s="77"/>
      <c r="W455" s="77"/>
      <c r="X455">
        <f>W447*W455</f>
        <v>0</v>
      </c>
    </row>
    <row r="456" spans="2:24" ht="20.100000000000001" customHeight="1">
      <c r="B456" s="86" t="s">
        <v>94</v>
      </c>
      <c r="C456" s="81" t="s">
        <v>47</v>
      </c>
      <c r="D456" s="87"/>
      <c r="E456" s="104" t="b">
        <v>0</v>
      </c>
      <c r="F456" s="108">
        <v>0.12</v>
      </c>
      <c r="G456" s="88"/>
      <c r="H456" s="123" t="s">
        <v>175</v>
      </c>
      <c r="I456" s="62"/>
      <c r="J456" s="89"/>
      <c r="K456" s="19" t="str">
        <f t="shared" si="38"/>
        <v>--</v>
      </c>
      <c r="L456" s="143"/>
      <c r="M456" s="19" t="str">
        <f t="shared" si="39"/>
        <v>--</v>
      </c>
      <c r="N456" s="143"/>
      <c r="O456" s="106">
        <f t="shared" si="40"/>
        <v>0</v>
      </c>
      <c r="P456" s="143"/>
      <c r="Q456" s="70" t="b">
        <f t="shared" si="41"/>
        <v>1</v>
      </c>
      <c r="R456" s="136" t="str">
        <f t="shared" si="42"/>
        <v>---</v>
      </c>
      <c r="S456" s="136" t="str">
        <f t="shared" si="43"/>
        <v>---</v>
      </c>
      <c r="T456" s="65">
        <f t="shared" si="44"/>
        <v>0</v>
      </c>
      <c r="V456" s="77"/>
      <c r="W456" s="77"/>
      <c r="X456">
        <f>W447*W456</f>
        <v>0</v>
      </c>
    </row>
    <row r="457" spans="2:24" ht="20.100000000000001" customHeight="1">
      <c r="B457" s="86" t="s">
        <v>98</v>
      </c>
      <c r="C457" s="81" t="s">
        <v>65</v>
      </c>
      <c r="D457" s="87" t="s">
        <v>51</v>
      </c>
      <c r="E457" s="104" t="b">
        <v>0</v>
      </c>
      <c r="F457" s="108"/>
      <c r="G457" s="88">
        <v>9160</v>
      </c>
      <c r="H457" s="123" t="s">
        <v>180</v>
      </c>
      <c r="I457" s="62"/>
      <c r="J457" s="89"/>
      <c r="K457" s="19" t="str">
        <f t="shared" si="38"/>
        <v>--</v>
      </c>
      <c r="L457" s="143"/>
      <c r="M457" s="19" t="str">
        <f t="shared" si="39"/>
        <v>--</v>
      </c>
      <c r="N457" s="143"/>
      <c r="O457" s="106" t="str">
        <f t="shared" si="40"/>
        <v>--</v>
      </c>
      <c r="P457" s="143"/>
      <c r="Q457" s="70" t="b">
        <f t="shared" si="41"/>
        <v>1</v>
      </c>
      <c r="R457" s="136" t="str">
        <f t="shared" si="42"/>
        <v>---</v>
      </c>
      <c r="S457" s="136" t="str">
        <f t="shared" si="43"/>
        <v>---</v>
      </c>
      <c r="T457" s="65" t="str">
        <f t="shared" si="44"/>
        <v>--</v>
      </c>
      <c r="V457" s="77"/>
      <c r="W457" s="77"/>
      <c r="X457">
        <f>W447*W457</f>
        <v>0</v>
      </c>
    </row>
    <row r="458" spans="2:24" ht="20.100000000000001" customHeight="1">
      <c r="B458" s="86" t="s">
        <v>109</v>
      </c>
      <c r="C458" s="81" t="s">
        <v>69</v>
      </c>
      <c r="D458" s="87" t="s">
        <v>72</v>
      </c>
      <c r="E458" s="104" t="b">
        <v>0</v>
      </c>
      <c r="F458" s="108"/>
      <c r="G458" s="88">
        <v>1430</v>
      </c>
      <c r="H458" s="123" t="s">
        <v>180</v>
      </c>
      <c r="I458" s="62"/>
      <c r="J458" s="89"/>
      <c r="K458" s="19" t="str">
        <f t="shared" si="38"/>
        <v>--</v>
      </c>
      <c r="L458" s="143"/>
      <c r="M458" s="19" t="str">
        <f t="shared" si="39"/>
        <v>--</v>
      </c>
      <c r="N458" s="143"/>
      <c r="O458" s="106" t="str">
        <f t="shared" si="40"/>
        <v>--</v>
      </c>
      <c r="P458" s="143"/>
      <c r="Q458" s="70" t="b">
        <f t="shared" si="41"/>
        <v>1</v>
      </c>
      <c r="R458" s="136" t="str">
        <f t="shared" si="42"/>
        <v>---</v>
      </c>
      <c r="S458" s="136" t="str">
        <f t="shared" si="43"/>
        <v>---</v>
      </c>
      <c r="T458" s="65" t="str">
        <f t="shared" si="44"/>
        <v>--</v>
      </c>
      <c r="V458" s="77"/>
      <c r="W458" s="77"/>
      <c r="X458">
        <f>W447*W458</f>
        <v>0</v>
      </c>
    </row>
    <row r="459" spans="2:24" ht="20.100000000000001" customHeight="1" thickBot="1">
      <c r="B459" s="86" t="s">
        <v>95</v>
      </c>
      <c r="C459" s="81" t="s">
        <v>68</v>
      </c>
      <c r="D459" s="87"/>
      <c r="E459" s="104" t="b">
        <v>0</v>
      </c>
      <c r="F459" s="108"/>
      <c r="G459" s="88">
        <v>1640</v>
      </c>
      <c r="H459" s="123" t="s">
        <v>175</v>
      </c>
      <c r="I459" s="62"/>
      <c r="J459" s="89"/>
      <c r="K459" s="19" t="str">
        <f t="shared" si="38"/>
        <v>--</v>
      </c>
      <c r="L459" s="143"/>
      <c r="M459" s="19" t="str">
        <f t="shared" si="39"/>
        <v>--</v>
      </c>
      <c r="N459" s="143"/>
      <c r="O459" s="106">
        <f t="shared" si="40"/>
        <v>0</v>
      </c>
      <c r="P459" s="143"/>
      <c r="Q459" s="70" t="b">
        <f t="shared" si="41"/>
        <v>1</v>
      </c>
      <c r="R459" s="136" t="str">
        <f t="shared" si="42"/>
        <v>---</v>
      </c>
      <c r="S459" s="136" t="str">
        <f t="shared" si="43"/>
        <v>---</v>
      </c>
      <c r="T459" s="65">
        <f t="shared" si="44"/>
        <v>0</v>
      </c>
      <c r="V459" t="s">
        <v>188</v>
      </c>
      <c r="W459" s="125">
        <f>SUM(W450:W458)</f>
        <v>0</v>
      </c>
      <c r="X459" s="126">
        <f>SUM(X450:X458)</f>
        <v>0</v>
      </c>
    </row>
    <row r="460" spans="2:24" ht="20.100000000000001" customHeight="1" thickTop="1">
      <c r="B460" s="86" t="s">
        <v>97</v>
      </c>
      <c r="C460" s="81" t="s">
        <v>67</v>
      </c>
      <c r="D460" s="87" t="s">
        <v>105</v>
      </c>
      <c r="E460" s="104" t="b">
        <v>0</v>
      </c>
      <c r="F460" s="108"/>
      <c r="G460" s="88">
        <v>502</v>
      </c>
      <c r="H460" s="123" t="s">
        <v>180</v>
      </c>
      <c r="I460" s="62"/>
      <c r="J460" s="89"/>
      <c r="K460" s="19" t="str">
        <f t="shared" si="38"/>
        <v>--</v>
      </c>
      <c r="L460" s="143"/>
      <c r="M460" s="19" t="str">
        <f t="shared" si="39"/>
        <v>--</v>
      </c>
      <c r="N460" s="143"/>
      <c r="O460" s="106" t="str">
        <f t="shared" si="40"/>
        <v>--</v>
      </c>
      <c r="P460" s="143"/>
      <c r="Q460" s="70" t="b">
        <f t="shared" si="41"/>
        <v>1</v>
      </c>
      <c r="R460" s="136" t="str">
        <f t="shared" si="42"/>
        <v>---</v>
      </c>
      <c r="S460" s="136" t="str">
        <f t="shared" si="43"/>
        <v>---</v>
      </c>
      <c r="T460" s="65" t="str">
        <f t="shared" si="44"/>
        <v>--</v>
      </c>
    </row>
    <row r="461" spans="2:24" ht="20.100000000000001" customHeight="1">
      <c r="B461" s="86" t="s">
        <v>60</v>
      </c>
      <c r="C461" s="81" t="s">
        <v>70</v>
      </c>
      <c r="D461" s="87"/>
      <c r="E461" s="104" t="b">
        <v>0</v>
      </c>
      <c r="F461" s="108"/>
      <c r="G461" s="88">
        <v>31</v>
      </c>
      <c r="H461" s="123" t="s">
        <v>174</v>
      </c>
      <c r="I461" s="62"/>
      <c r="J461" s="89"/>
      <c r="K461" s="19" t="str">
        <f t="shared" si="38"/>
        <v>--</v>
      </c>
      <c r="L461" s="143"/>
      <c r="M461" s="19" t="str">
        <f t="shared" si="39"/>
        <v>--</v>
      </c>
      <c r="N461" s="143"/>
      <c r="O461" s="106">
        <f t="shared" si="40"/>
        <v>0</v>
      </c>
      <c r="P461" s="143"/>
      <c r="Q461" s="70" t="b">
        <f t="shared" si="41"/>
        <v>1</v>
      </c>
      <c r="R461" s="136" t="str">
        <f t="shared" si="42"/>
        <v>---</v>
      </c>
      <c r="S461" s="136" t="str">
        <f t="shared" si="43"/>
        <v>---</v>
      </c>
      <c r="T461" s="65">
        <f t="shared" si="44"/>
        <v>0</v>
      </c>
    </row>
    <row r="462" spans="2:24" ht="20.100000000000001" customHeight="1">
      <c r="B462" s="86" t="s">
        <v>96</v>
      </c>
      <c r="C462" s="81" t="s">
        <v>102</v>
      </c>
      <c r="D462" s="87"/>
      <c r="E462" s="104" t="b">
        <v>0</v>
      </c>
      <c r="F462" s="108"/>
      <c r="G462" s="88">
        <v>6</v>
      </c>
      <c r="H462" s="123" t="s">
        <v>180</v>
      </c>
      <c r="I462" s="62"/>
      <c r="J462" s="89"/>
      <c r="K462" s="19" t="str">
        <f t="shared" si="38"/>
        <v>--</v>
      </c>
      <c r="L462" s="143"/>
      <c r="M462" s="19" t="str">
        <f t="shared" si="39"/>
        <v>--</v>
      </c>
      <c r="N462" s="143"/>
      <c r="O462" s="106" t="str">
        <f t="shared" si="40"/>
        <v>--</v>
      </c>
      <c r="P462" s="143"/>
      <c r="Q462" s="70" t="b">
        <f t="shared" si="41"/>
        <v>1</v>
      </c>
      <c r="R462" s="136" t="str">
        <f t="shared" si="42"/>
        <v>---</v>
      </c>
      <c r="S462" s="136" t="str">
        <f t="shared" si="43"/>
        <v>---</v>
      </c>
      <c r="T462" s="65" t="str">
        <f t="shared" si="44"/>
        <v>--</v>
      </c>
    </row>
    <row r="463" spans="2:24" ht="20.100000000000001" customHeight="1">
      <c r="B463" s="86" t="s">
        <v>59</v>
      </c>
      <c r="C463" s="81" t="s">
        <v>64</v>
      </c>
      <c r="D463" s="87"/>
      <c r="E463" s="104" t="b">
        <v>0</v>
      </c>
      <c r="F463" s="108"/>
      <c r="G463" s="88">
        <v>3</v>
      </c>
      <c r="H463" s="123" t="s">
        <v>180</v>
      </c>
      <c r="I463" s="62"/>
      <c r="J463" s="89"/>
      <c r="K463" s="19" t="str">
        <f t="shared" si="38"/>
        <v>--</v>
      </c>
      <c r="L463" s="143"/>
      <c r="M463" s="19" t="str">
        <f t="shared" si="39"/>
        <v>--</v>
      </c>
      <c r="N463" s="143"/>
      <c r="O463" s="106" t="str">
        <f t="shared" si="40"/>
        <v>--</v>
      </c>
      <c r="P463" s="143"/>
      <c r="Q463" s="70" t="b">
        <f t="shared" si="41"/>
        <v>1</v>
      </c>
      <c r="R463" s="136" t="str">
        <f t="shared" si="42"/>
        <v>---</v>
      </c>
      <c r="S463" s="136" t="str">
        <f t="shared" si="43"/>
        <v>---</v>
      </c>
      <c r="T463" s="65" t="str">
        <f t="shared" si="44"/>
        <v>--</v>
      </c>
    </row>
    <row r="464" spans="2:24" ht="20.100000000000001" customHeight="1">
      <c r="B464" s="86" t="s">
        <v>58</v>
      </c>
      <c r="C464" s="81" t="s">
        <v>71</v>
      </c>
      <c r="D464" s="87"/>
      <c r="E464" s="104" t="b">
        <v>0</v>
      </c>
      <c r="F464" s="108"/>
      <c r="G464" s="88">
        <v>5</v>
      </c>
      <c r="H464" s="123" t="s">
        <v>175</v>
      </c>
      <c r="I464" s="62"/>
      <c r="J464" s="89"/>
      <c r="K464" s="19" t="str">
        <f t="shared" si="38"/>
        <v>--</v>
      </c>
      <c r="L464" s="143"/>
      <c r="M464" s="19" t="str">
        <f t="shared" si="39"/>
        <v>--</v>
      </c>
      <c r="N464" s="143"/>
      <c r="O464" s="106">
        <f t="shared" si="40"/>
        <v>0</v>
      </c>
      <c r="P464" s="143"/>
      <c r="Q464" s="70" t="b">
        <f t="shared" si="41"/>
        <v>1</v>
      </c>
      <c r="R464" s="136" t="str">
        <f t="shared" si="42"/>
        <v>---</v>
      </c>
      <c r="S464" s="136" t="str">
        <f t="shared" si="43"/>
        <v>---</v>
      </c>
      <c r="T464" s="65">
        <f t="shared" si="44"/>
        <v>0</v>
      </c>
    </row>
    <row r="465" spans="2:20" ht="20.100000000000001" customHeight="1">
      <c r="B465" s="86" t="s">
        <v>91</v>
      </c>
      <c r="C465" s="81" t="s">
        <v>63</v>
      </c>
      <c r="D465" s="87"/>
      <c r="E465" s="104" t="b">
        <v>0</v>
      </c>
      <c r="F465" s="108"/>
      <c r="G465" s="88">
        <v>5</v>
      </c>
      <c r="H465" s="123" t="s">
        <v>174</v>
      </c>
      <c r="I465" s="62"/>
      <c r="J465" s="89"/>
      <c r="K465" s="19" t="str">
        <f t="shared" si="38"/>
        <v>--</v>
      </c>
      <c r="L465" s="143"/>
      <c r="M465" s="19" t="str">
        <f t="shared" si="39"/>
        <v>--</v>
      </c>
      <c r="N465" s="143"/>
      <c r="O465" s="106">
        <f t="shared" si="40"/>
        <v>0</v>
      </c>
      <c r="P465" s="143"/>
      <c r="Q465" s="70" t="b">
        <f t="shared" si="41"/>
        <v>1</v>
      </c>
      <c r="R465" s="136" t="str">
        <f t="shared" si="42"/>
        <v>---</v>
      </c>
      <c r="S465" s="136" t="str">
        <f t="shared" si="43"/>
        <v>---</v>
      </c>
      <c r="T465" s="65">
        <f t="shared" si="44"/>
        <v>0</v>
      </c>
    </row>
    <row r="466" spans="2:20" ht="20.100000000000001" customHeight="1">
      <c r="B466" s="86" t="s">
        <v>140</v>
      </c>
      <c r="C466" s="81" t="s">
        <v>62</v>
      </c>
      <c r="D466" s="87"/>
      <c r="E466" s="104" t="b">
        <v>0</v>
      </c>
      <c r="F466" s="108"/>
      <c r="G466" s="88">
        <v>5</v>
      </c>
      <c r="H466" s="123" t="s">
        <v>174</v>
      </c>
      <c r="I466" s="62"/>
      <c r="J466" s="89"/>
      <c r="K466" s="19" t="str">
        <f t="shared" si="38"/>
        <v>--</v>
      </c>
      <c r="L466" s="143"/>
      <c r="M466" s="19" t="str">
        <f t="shared" si="39"/>
        <v>--</v>
      </c>
      <c r="N466" s="143"/>
      <c r="O466" s="106">
        <f t="shared" si="40"/>
        <v>0</v>
      </c>
      <c r="P466" s="143"/>
      <c r="Q466" s="70" t="b">
        <f t="shared" si="41"/>
        <v>1</v>
      </c>
      <c r="R466" s="136" t="str">
        <f t="shared" si="42"/>
        <v>---</v>
      </c>
      <c r="S466" s="136" t="str">
        <f t="shared" si="43"/>
        <v>---</v>
      </c>
      <c r="T466" s="65">
        <f t="shared" si="44"/>
        <v>0</v>
      </c>
    </row>
    <row r="467" spans="2:20" ht="20.100000000000001" customHeight="1">
      <c r="B467" s="86" t="s">
        <v>106</v>
      </c>
      <c r="C467" s="81" t="s">
        <v>61</v>
      </c>
      <c r="D467" s="87"/>
      <c r="E467" s="104" t="b">
        <v>0</v>
      </c>
      <c r="F467" s="108"/>
      <c r="G467" s="88">
        <v>0</v>
      </c>
      <c r="H467" s="123" t="s">
        <v>180</v>
      </c>
      <c r="I467" s="62">
        <v>0.3</v>
      </c>
      <c r="J467" s="89"/>
      <c r="K467" s="19" t="str">
        <f t="shared" si="38"/>
        <v>--</v>
      </c>
      <c r="L467" s="143"/>
      <c r="M467" s="19" t="str">
        <f t="shared" si="39"/>
        <v>--</v>
      </c>
      <c r="N467" s="143"/>
      <c r="O467" s="106">
        <f t="shared" si="40"/>
        <v>0</v>
      </c>
      <c r="P467" s="143"/>
      <c r="Q467" s="70" t="b">
        <f t="shared" si="41"/>
        <v>1</v>
      </c>
      <c r="R467" s="136" t="str">
        <f t="shared" si="42"/>
        <v>---</v>
      </c>
      <c r="S467" s="136" t="str">
        <f t="shared" si="43"/>
        <v>---</v>
      </c>
      <c r="T467" s="65">
        <f t="shared" si="44"/>
        <v>0</v>
      </c>
    </row>
    <row r="468" spans="2:20" ht="20.100000000000001" customHeight="1">
      <c r="B468" s="86" t="s">
        <v>107</v>
      </c>
      <c r="C468" s="81" t="s">
        <v>108</v>
      </c>
      <c r="D468" s="87"/>
      <c r="E468" s="104" t="b">
        <v>0</v>
      </c>
      <c r="F468" s="108"/>
      <c r="G468" s="88"/>
      <c r="H468" s="123" t="s">
        <v>180</v>
      </c>
      <c r="I468" s="62">
        <v>1.4E-2</v>
      </c>
      <c r="J468" s="89"/>
      <c r="K468" s="19" t="str">
        <f t="shared" si="38"/>
        <v>--</v>
      </c>
      <c r="L468" s="143"/>
      <c r="M468" s="19" t="str">
        <f t="shared" si="39"/>
        <v>--</v>
      </c>
      <c r="N468" s="143"/>
      <c r="O468" s="106">
        <f t="shared" si="40"/>
        <v>0</v>
      </c>
      <c r="P468" s="143"/>
      <c r="Q468" s="70" t="b">
        <f t="shared" si="41"/>
        <v>1</v>
      </c>
      <c r="R468" s="136" t="str">
        <f t="shared" si="42"/>
        <v>---</v>
      </c>
      <c r="S468" s="136" t="str">
        <f t="shared" si="43"/>
        <v>---</v>
      </c>
      <c r="T468" s="65">
        <f t="shared" si="44"/>
        <v>0</v>
      </c>
    </row>
    <row r="469" spans="2:20" ht="20.100000000000001" customHeight="1">
      <c r="B469" s="86" t="s">
        <v>119</v>
      </c>
      <c r="C469" s="81"/>
      <c r="D469" s="87" t="s">
        <v>120</v>
      </c>
      <c r="E469" s="104" t="b">
        <v>0</v>
      </c>
      <c r="F469" s="108"/>
      <c r="G469" s="88"/>
      <c r="H469" s="123" t="s">
        <v>180</v>
      </c>
      <c r="I469" s="62">
        <v>19</v>
      </c>
      <c r="J469" s="89"/>
      <c r="K469" s="19" t="str">
        <f t="shared" si="38"/>
        <v>--</v>
      </c>
      <c r="L469" s="143"/>
      <c r="M469" s="19" t="str">
        <f t="shared" si="39"/>
        <v>--</v>
      </c>
      <c r="N469" s="143"/>
      <c r="O469" s="106">
        <f t="shared" si="40"/>
        <v>0</v>
      </c>
      <c r="P469" s="143"/>
      <c r="Q469" s="70" t="b">
        <f t="shared" si="41"/>
        <v>1</v>
      </c>
      <c r="R469" s="136" t="str">
        <f t="shared" si="42"/>
        <v>---</v>
      </c>
      <c r="S469" s="136" t="str">
        <f t="shared" si="43"/>
        <v>---</v>
      </c>
      <c r="T469" s="65">
        <f t="shared" si="44"/>
        <v>0</v>
      </c>
    </row>
    <row r="470" spans="2:20" ht="20.100000000000001" customHeight="1">
      <c r="B470" s="86" t="s">
        <v>117</v>
      </c>
      <c r="C470" s="81"/>
      <c r="D470" s="87" t="s">
        <v>118</v>
      </c>
      <c r="E470" s="104" t="b">
        <v>0</v>
      </c>
      <c r="F470" s="108"/>
      <c r="G470" s="88"/>
      <c r="H470" s="123" t="s">
        <v>175</v>
      </c>
      <c r="I470" s="62"/>
      <c r="J470" s="89"/>
      <c r="K470" s="19" t="str">
        <f t="shared" si="38"/>
        <v>--</v>
      </c>
      <c r="L470" s="143"/>
      <c r="M470" s="19" t="str">
        <f t="shared" si="39"/>
        <v>--</v>
      </c>
      <c r="N470" s="143"/>
      <c r="O470" s="106">
        <f t="shared" si="40"/>
        <v>0</v>
      </c>
      <c r="P470" s="143"/>
      <c r="Q470" s="70" t="b">
        <f t="shared" si="41"/>
        <v>1</v>
      </c>
      <c r="R470" s="136" t="str">
        <f t="shared" si="42"/>
        <v>---</v>
      </c>
      <c r="S470" s="136" t="str">
        <f t="shared" si="43"/>
        <v>---</v>
      </c>
      <c r="T470" s="65">
        <f t="shared" si="44"/>
        <v>0</v>
      </c>
    </row>
    <row r="471" spans="2:20" ht="20.100000000000001" customHeight="1">
      <c r="B471" s="86" t="s">
        <v>103</v>
      </c>
      <c r="C471" s="81" t="s">
        <v>104</v>
      </c>
      <c r="D471" s="87"/>
      <c r="E471" s="104" t="b">
        <v>0</v>
      </c>
      <c r="F471" s="108"/>
      <c r="G471" s="88"/>
      <c r="H471" s="123" t="s">
        <v>180</v>
      </c>
      <c r="I471" s="62"/>
      <c r="J471" s="89"/>
      <c r="K471" s="19" t="str">
        <f t="shared" si="38"/>
        <v>--</v>
      </c>
      <c r="L471" s="143"/>
      <c r="M471" s="19" t="str">
        <f t="shared" si="39"/>
        <v>--</v>
      </c>
      <c r="N471" s="143"/>
      <c r="O471" s="106" t="str">
        <f t="shared" si="40"/>
        <v>--</v>
      </c>
      <c r="P471" s="143"/>
      <c r="Q471" s="70" t="b">
        <f t="shared" si="41"/>
        <v>1</v>
      </c>
      <c r="R471" s="136" t="str">
        <f t="shared" si="42"/>
        <v>---</v>
      </c>
      <c r="S471" s="136" t="str">
        <f t="shared" si="43"/>
        <v>---</v>
      </c>
      <c r="T471" s="65" t="str">
        <f t="shared" si="44"/>
        <v>--</v>
      </c>
    </row>
    <row r="472" spans="2:20" ht="20.100000000000001" customHeight="1">
      <c r="B472" s="85" t="s">
        <v>125</v>
      </c>
      <c r="C472" s="81"/>
      <c r="D472" s="83"/>
      <c r="E472" s="104" t="b">
        <v>0</v>
      </c>
      <c r="F472" s="109">
        <v>5.0000000000000001E-3</v>
      </c>
      <c r="G472" s="89"/>
      <c r="H472" s="123" t="s">
        <v>180</v>
      </c>
      <c r="I472" s="62">
        <v>0.01</v>
      </c>
      <c r="J472" s="89"/>
      <c r="K472" s="19" t="str">
        <f t="shared" si="38"/>
        <v>--</v>
      </c>
      <c r="L472" s="143" t="str">
        <f>IF(K472&gt;0,IFERROR(MATCH(K472,R_11values,-1),""),"")</f>
        <v/>
      </c>
      <c r="M472" s="19" t="str">
        <f t="shared" si="39"/>
        <v>--</v>
      </c>
      <c r="N472" s="143" t="str">
        <f xml:space="preserve"> IF(M472&gt;0, IFERROR(MATCH(M472,CO2values,-1),""),"")</f>
        <v/>
      </c>
      <c r="O472" s="106">
        <f t="shared" si="40"/>
        <v>0</v>
      </c>
      <c r="P472" s="143" t="str">
        <f xml:space="preserve"> IF(O472&gt;0, IFERROR(MATCH(O472,NVvalues,-1),""),"")</f>
        <v/>
      </c>
      <c r="Q472" s="70" t="b">
        <f t="shared" si="41"/>
        <v>1</v>
      </c>
      <c r="R472" s="136" t="str">
        <f t="shared" si="42"/>
        <v>---</v>
      </c>
      <c r="S472" s="136" t="str">
        <f t="shared" si="43"/>
        <v>---</v>
      </c>
      <c r="T472" s="65">
        <f t="shared" si="44"/>
        <v>0</v>
      </c>
    </row>
    <row r="473" spans="2:20" ht="20.100000000000001" customHeight="1" thickBot="1">
      <c r="B473" s="86" t="s">
        <v>126</v>
      </c>
      <c r="C473" s="81"/>
      <c r="D473" s="83"/>
      <c r="E473" s="104" t="b">
        <v>0</v>
      </c>
      <c r="F473" s="107">
        <v>4.1000000000000002E-2</v>
      </c>
      <c r="G473" s="90">
        <v>3096</v>
      </c>
      <c r="H473" s="123" t="s">
        <v>180</v>
      </c>
      <c r="I473" s="62">
        <v>1.0000000000000001E-5</v>
      </c>
      <c r="J473" s="89"/>
      <c r="K473" s="19" t="str">
        <f t="shared" si="38"/>
        <v>--</v>
      </c>
      <c r="L473" s="143" t="str">
        <f>IF(K473&gt;0,IFERROR(MATCH(K473,R_11values,-1),""),"")</f>
        <v/>
      </c>
      <c r="M473" s="19" t="str">
        <f t="shared" si="39"/>
        <v>--</v>
      </c>
      <c r="N473" s="143" t="str">
        <f xml:space="preserve"> IF(M473&gt;0, IFERROR(MATCH(M473,CO2values,-1),""),"")</f>
        <v/>
      </c>
      <c r="O473" s="106">
        <f t="shared" si="40"/>
        <v>0</v>
      </c>
      <c r="P473" s="143" t="str">
        <f xml:space="preserve"> IF(O473&gt;0, IFERROR(MATCH(O473,NVvalues,-1),""),"")</f>
        <v/>
      </c>
      <c r="Q473" s="70" t="b">
        <f t="shared" si="41"/>
        <v>1</v>
      </c>
      <c r="R473" s="136" t="str">
        <f t="shared" si="42"/>
        <v>---</v>
      </c>
      <c r="S473" s="136" t="str">
        <f t="shared" si="43"/>
        <v>---</v>
      </c>
      <c r="T473" s="65">
        <f t="shared" si="44"/>
        <v>0</v>
      </c>
    </row>
    <row r="474" spans="2:20" ht="13.5" thickBot="1">
      <c r="B474" s="73" t="s">
        <v>195</v>
      </c>
      <c r="C474" s="37"/>
      <c r="D474" s="55"/>
      <c r="E474" s="55"/>
      <c r="F474" s="71"/>
      <c r="G474" s="189" t="s">
        <v>16</v>
      </c>
      <c r="H474" s="189"/>
      <c r="I474" s="189"/>
      <c r="J474" s="190"/>
      <c r="K474" s="10"/>
      <c r="L474" s="10"/>
      <c r="M474" s="10"/>
      <c r="N474" s="10"/>
      <c r="O474" s="10"/>
      <c r="P474" s="143"/>
      <c r="Q474" s="91" t="s">
        <v>93</v>
      </c>
      <c r="R474" s="92">
        <f>IF($S477,SUM(R447:R473),"Invalid")</f>
        <v>0</v>
      </c>
      <c r="S474" s="92">
        <f>IF($S477,SUM(S447:S473),"Invalid")</f>
        <v>0</v>
      </c>
      <c r="T474" s="93">
        <f>IF($S477,SUM(T447:T473),"Invalid")</f>
        <v>0</v>
      </c>
    </row>
    <row r="475" spans="2:20" ht="13.5" thickTop="1">
      <c r="B475" s="38"/>
      <c r="C475" s="6"/>
      <c r="D475" s="137" t="s">
        <v>13</v>
      </c>
      <c r="E475" s="137"/>
      <c r="F475" s="137" t="s">
        <v>15</v>
      </c>
      <c r="G475" s="137">
        <v>1</v>
      </c>
      <c r="H475" s="137">
        <v>2</v>
      </c>
      <c r="I475" s="137">
        <v>3</v>
      </c>
      <c r="J475" s="72">
        <v>4</v>
      </c>
      <c r="K475" s="6"/>
      <c r="L475" s="6"/>
      <c r="M475" s="6"/>
      <c r="N475" s="6"/>
      <c r="O475" s="6"/>
      <c r="P475" s="44"/>
      <c r="Q475" s="191" t="s">
        <v>16</v>
      </c>
      <c r="R475" s="193" t="str">
        <f>IFERROR(IF(0=R474,"",MATCH(R474,R_11values,-1)),"Invalid")</f>
        <v/>
      </c>
      <c r="S475" s="193" t="str">
        <f>IFERROR(IF(0=S474,"",MATCH(S474,CO2values,-1)),"Invalid")</f>
        <v/>
      </c>
      <c r="T475" s="195" t="str">
        <f>IFERROR(IF(0=T474,"",MATCH(T474,NVvalues,-1)),"Invalid")</f>
        <v/>
      </c>
    </row>
    <row r="476" spans="2:20" ht="13.5" thickBot="1">
      <c r="B476" s="38"/>
      <c r="C476" s="6"/>
      <c r="D476" s="152" t="str">
        <f>C440</f>
        <v>Number/NameS6</v>
      </c>
      <c r="E476" s="152"/>
      <c r="F476" s="152" t="s">
        <v>112</v>
      </c>
      <c r="G476" s="136" t="str">
        <f>IF($S477,IF(R475=G475,N440,""),"Invalid")</f>
        <v/>
      </c>
      <c r="H476" s="136" t="str">
        <f>IF($S477,IF(R475=H475,N440,""),"Invalid")</f>
        <v/>
      </c>
      <c r="I476" s="136" t="str">
        <f>IF($S477,IF(R475=I475,N440,""),"Invalid")</f>
        <v/>
      </c>
      <c r="J476" s="65" t="str">
        <f>IF($S477,IF(R475=J475,N440,""),"Invalid")</f>
        <v/>
      </c>
      <c r="K476" s="44"/>
      <c r="L476" s="44"/>
      <c r="M476" s="44"/>
      <c r="N476" s="44"/>
      <c r="O476" s="44"/>
      <c r="P476" s="44"/>
      <c r="Q476" s="192"/>
      <c r="R476" s="194"/>
      <c r="S476" s="194"/>
      <c r="T476" s="196"/>
    </row>
    <row r="477" spans="2:20">
      <c r="B477" s="38"/>
      <c r="C477" s="6"/>
      <c r="D477" s="6"/>
      <c r="E477" s="6"/>
      <c r="F477" s="152" t="s">
        <v>113</v>
      </c>
      <c r="G477" s="136" t="str">
        <f>IF($S477,IF(S475=G475,N440,""),"Invalid")</f>
        <v/>
      </c>
      <c r="H477" s="136" t="str">
        <f>IF($S477,IF(S475=H475,N440,""),"Invalid")</f>
        <v/>
      </c>
      <c r="I477" s="136" t="str">
        <f>IF($S477,IF(S475=I475,N440,""),"Invalid")</f>
        <v/>
      </c>
      <c r="J477" s="65" t="str">
        <f>IF($S477,IF(S475=J475,N440,""),"Invalid")</f>
        <v/>
      </c>
      <c r="K477" s="44"/>
      <c r="L477" s="44"/>
      <c r="M477" s="44"/>
      <c r="N477" s="44"/>
      <c r="O477" s="44"/>
      <c r="P477" s="44"/>
      <c r="Q477" s="44"/>
      <c r="R477" s="66" t="s">
        <v>127</v>
      </c>
      <c r="S477" t="b">
        <f>AND(Q446:Q473)</f>
        <v>1</v>
      </c>
      <c r="T477" s="44"/>
    </row>
    <row r="478" spans="2:20">
      <c r="B478" s="38"/>
      <c r="C478" s="4"/>
      <c r="D478" s="4"/>
      <c r="E478" s="4"/>
      <c r="F478" s="140" t="s">
        <v>116</v>
      </c>
      <c r="G478" s="135" t="str">
        <f>IF($S477,IF(T475=G475,N440,""),"Invalid")</f>
        <v/>
      </c>
      <c r="H478" s="135" t="str">
        <f>IF($S477,IF(T475=H475,N440,""),"Invalid")</f>
        <v/>
      </c>
      <c r="I478" s="135" t="str">
        <f>IF($S477,IF(T475=I475,N440,""),"Invalid")</f>
        <v/>
      </c>
      <c r="J478" s="94" t="str">
        <f>IF($S477,IF(T475=J475,N440,""),"Invalid")</f>
        <v/>
      </c>
    </row>
    <row r="479" spans="2:20">
      <c r="B479" s="38"/>
      <c r="C479" s="4"/>
      <c r="D479" s="4"/>
      <c r="E479" s="4"/>
      <c r="F479" s="140" t="s">
        <v>93</v>
      </c>
      <c r="G479" s="20">
        <f>IF($S477,SUM(G476:G478),"Invalid")</f>
        <v>0</v>
      </c>
      <c r="H479" s="20">
        <f>IF($S477,SUM(H476:H478),"Invalid")</f>
        <v>0</v>
      </c>
      <c r="I479" s="20">
        <f>IF($S477,SUM(I476:I478),"Invalid")</f>
        <v>0</v>
      </c>
      <c r="J479" s="58">
        <f>IF($S477,SUM(J476:J478),"Invalid")</f>
        <v>0</v>
      </c>
    </row>
    <row r="480" spans="2:20">
      <c r="B480" s="38"/>
      <c r="C480" s="4"/>
      <c r="D480" s="4"/>
      <c r="E480" s="4"/>
      <c r="F480" s="140" t="s">
        <v>14</v>
      </c>
      <c r="G480" s="144" t="str">
        <f>IFERROR(IF(G479&gt;0,INDEX(LGletters,MATCH((G479),LGvalues,-1)),""),"Invalid")</f>
        <v/>
      </c>
      <c r="H480" s="144" t="str">
        <f>IFERROR(IF(H479&gt;0,INDEX(LGletters,MATCH((H479),LGvalues,-1)),""),"Invalid")</f>
        <v/>
      </c>
      <c r="I480" s="144" t="str">
        <f>IFERROR(IF(I479&gt;0,INDEX(LGletters,MATCH((I479),LGvalues,-1)),""),"Invalid")</f>
        <v/>
      </c>
      <c r="J480" s="56" t="str">
        <f>IFERROR(IF(J479&gt;0,INDEX(LGletters,MATCH((J479),LGvalues,-1)),""),"Invalid")</f>
        <v/>
      </c>
    </row>
    <row r="481" spans="1:15">
      <c r="B481" s="38"/>
      <c r="C481" s="4"/>
      <c r="D481" s="4"/>
      <c r="E481" s="4"/>
      <c r="F481" s="140" t="s">
        <v>23</v>
      </c>
      <c r="G481" s="135" t="str">
        <f>IFERROR(IF(G480="","",INDEX(Rindices, G475,FIND(UPPER(G480),"ABCDEF"))),"Invalid")</f>
        <v/>
      </c>
      <c r="H481" s="135" t="str">
        <f>IFERROR(IF(H480="","",INDEX(Rindices, H475,FIND(UPPER(H480),"ABCDEF"))),"Invalid")</f>
        <v/>
      </c>
      <c r="I481" s="135" t="str">
        <f>IFERROR(IF(I480="","",INDEX(Rindices, I475,FIND(UPPER(I480),"ABCDEF"))),"Invalid")</f>
        <v/>
      </c>
      <c r="J481" s="94" t="str">
        <f>IFERROR(IF(J480="","",INDEX(Rindices, J475,FIND(UPPER(J480),"ABCDEF"))),"Invalid")</f>
        <v/>
      </c>
    </row>
    <row r="482" spans="1:15" ht="13.5" thickBot="1">
      <c r="B482" s="40"/>
      <c r="C482" s="32"/>
      <c r="D482" s="32"/>
      <c r="E482" s="32"/>
      <c r="F482" s="41" t="s">
        <v>12</v>
      </c>
      <c r="G482" s="59" t="str">
        <f>IF($S477,IFERROR(CHOOSE(G481,"Very Low","Low","Medium","High","Very High"),""),"Invalid")</f>
        <v/>
      </c>
      <c r="H482" s="59" t="str">
        <f>IF($S477,IFERROR(CHOOSE(H481,"Very Low","Low","Medium","High","Very High"),""),"Invalid")</f>
        <v/>
      </c>
      <c r="I482" s="59" t="str">
        <f>IF($S477,IFERROR(CHOOSE(I481,"Very Low","Low","Medium","High","Very High"),""),"Invalid")</f>
        <v/>
      </c>
      <c r="J482" s="60" t="str">
        <f>IF($S477,IFERROR(CHOOSE(J481,"Very Low","Low","Medium","High","Very High"),""),"Invalid")</f>
        <v/>
      </c>
    </row>
    <row r="483" spans="1:15">
      <c r="A483" s="4"/>
      <c r="B483" s="4"/>
      <c r="C483" s="4"/>
      <c r="D483" s="4"/>
      <c r="E483" s="4"/>
      <c r="F483" s="140"/>
      <c r="G483" s="143"/>
      <c r="H483" s="143"/>
      <c r="I483" s="143"/>
      <c r="J483" s="143"/>
    </row>
    <row r="484" spans="1:15" ht="37.5" customHeight="1" thickBot="1">
      <c r="A484" s="4"/>
      <c r="B484" s="197" t="s">
        <v>202</v>
      </c>
      <c r="C484" s="197"/>
      <c r="D484" s="197"/>
      <c r="E484" s="197"/>
      <c r="F484" s="197"/>
      <c r="G484" s="197"/>
      <c r="H484" s="197"/>
      <c r="I484" s="197"/>
      <c r="J484" s="197"/>
      <c r="K484" s="197"/>
      <c r="L484" s="197"/>
      <c r="M484" s="197"/>
      <c r="N484" s="197"/>
      <c r="O484" s="197"/>
    </row>
    <row r="485" spans="1:15">
      <c r="B485" s="73" t="s">
        <v>196</v>
      </c>
      <c r="C485" s="37"/>
      <c r="D485" s="149" t="s">
        <v>197</v>
      </c>
      <c r="E485" s="150" t="str">
        <f>C440</f>
        <v>Number/NameS6</v>
      </c>
      <c r="F485" s="71"/>
      <c r="G485" s="189" t="s">
        <v>16</v>
      </c>
      <c r="H485" s="189"/>
      <c r="I485" s="189"/>
      <c r="J485" s="190"/>
    </row>
    <row r="486" spans="1:15">
      <c r="B486" s="38"/>
      <c r="C486" s="137" t="s">
        <v>15</v>
      </c>
      <c r="D486" s="4"/>
      <c r="E486" s="137"/>
      <c r="F486" s="4"/>
      <c r="G486" s="137">
        <v>1</v>
      </c>
      <c r="H486" s="137">
        <v>2</v>
      </c>
      <c r="I486" s="137">
        <v>3</v>
      </c>
      <c r="J486" s="72">
        <v>4</v>
      </c>
    </row>
    <row r="487" spans="1:15">
      <c r="B487" s="38"/>
      <c r="C487" s="199"/>
      <c r="D487" s="198"/>
      <c r="E487" s="198"/>
      <c r="F487" s="198"/>
      <c r="G487" s="11"/>
      <c r="H487" s="11"/>
      <c r="I487" s="11"/>
      <c r="J487" s="154"/>
    </row>
    <row r="488" spans="1:15">
      <c r="B488" s="38"/>
      <c r="C488" s="199"/>
      <c r="D488" s="198"/>
      <c r="E488" s="198"/>
      <c r="F488" s="198"/>
      <c r="G488" s="11"/>
      <c r="H488" s="11"/>
      <c r="I488" s="11"/>
      <c r="J488" s="154"/>
    </row>
    <row r="489" spans="1:15">
      <c r="B489" s="38"/>
      <c r="C489" s="198"/>
      <c r="D489" s="198"/>
      <c r="E489" s="198"/>
      <c r="F489" s="198"/>
      <c r="G489" s="11"/>
      <c r="H489" s="11"/>
      <c r="I489" s="11"/>
      <c r="J489" s="154"/>
    </row>
    <row r="490" spans="1:15">
      <c r="B490" s="38"/>
      <c r="C490" s="198"/>
      <c r="D490" s="198"/>
      <c r="E490" s="198"/>
      <c r="F490" s="198"/>
      <c r="G490" s="11"/>
      <c r="H490" s="11"/>
      <c r="I490" s="11"/>
      <c r="J490" s="154"/>
    </row>
    <row r="491" spans="1:15">
      <c r="B491" s="38"/>
      <c r="C491" s="198"/>
      <c r="D491" s="198"/>
      <c r="E491" s="198"/>
      <c r="F491" s="198"/>
      <c r="G491" s="11"/>
      <c r="H491" s="11"/>
      <c r="I491" s="11"/>
      <c r="J491" s="154"/>
    </row>
    <row r="492" spans="1:15">
      <c r="B492" s="38"/>
      <c r="C492" s="198"/>
      <c r="D492" s="198"/>
      <c r="E492" s="198"/>
      <c r="F492" s="198"/>
      <c r="G492" s="11"/>
      <c r="H492" s="11"/>
      <c r="I492" s="11"/>
      <c r="J492" s="154"/>
    </row>
    <row r="493" spans="1:15">
      <c r="B493" s="38"/>
      <c r="C493" s="198"/>
      <c r="D493" s="198"/>
      <c r="E493" s="198"/>
      <c r="F493" s="198"/>
      <c r="G493" s="11"/>
      <c r="H493" s="11"/>
      <c r="I493" s="11"/>
      <c r="J493" s="154"/>
    </row>
    <row r="494" spans="1:15">
      <c r="B494" s="38"/>
      <c r="C494" s="198"/>
      <c r="D494" s="198"/>
      <c r="E494" s="198"/>
      <c r="F494" s="198"/>
      <c r="G494" s="11"/>
      <c r="H494" s="11"/>
      <c r="I494" s="11"/>
      <c r="J494" s="154"/>
    </row>
    <row r="495" spans="1:15">
      <c r="B495" s="38"/>
      <c r="C495" s="198"/>
      <c r="D495" s="198"/>
      <c r="E495" s="198"/>
      <c r="F495" s="198"/>
      <c r="G495" s="11"/>
      <c r="H495" s="11"/>
      <c r="I495" s="11"/>
      <c r="J495" s="154"/>
    </row>
    <row r="496" spans="1:15">
      <c r="B496" s="38"/>
      <c r="C496" s="198"/>
      <c r="D496" s="198"/>
      <c r="E496" s="198"/>
      <c r="F496" s="198"/>
      <c r="G496" s="11"/>
      <c r="H496" s="11"/>
      <c r="I496" s="11"/>
      <c r="J496" s="154"/>
    </row>
    <row r="497" spans="2:10">
      <c r="B497" s="38"/>
      <c r="C497" s="198"/>
      <c r="D497" s="198"/>
      <c r="E497" s="198"/>
      <c r="F497" s="198"/>
      <c r="G497" s="11"/>
      <c r="H497" s="11"/>
      <c r="I497" s="11"/>
      <c r="J497" s="154"/>
    </row>
    <row r="498" spans="2:10">
      <c r="B498" s="38"/>
      <c r="C498" s="198"/>
      <c r="D498" s="198"/>
      <c r="E498" s="198"/>
      <c r="F498" s="198"/>
      <c r="G498" s="20"/>
      <c r="H498" s="20"/>
      <c r="I498" s="20"/>
      <c r="J498" s="58"/>
    </row>
    <row r="499" spans="2:10" ht="13.5" thickBot="1">
      <c r="B499" s="38"/>
      <c r="C499" s="4"/>
      <c r="D499" s="4"/>
      <c r="E499" s="4"/>
      <c r="F499" s="140" t="s">
        <v>93</v>
      </c>
      <c r="G499" s="98">
        <f>SUM(G487:G498)</f>
        <v>0</v>
      </c>
      <c r="H499" s="98">
        <f>SUM(H487:H498)</f>
        <v>0</v>
      </c>
      <c r="I499" s="98">
        <f>SUM(I487:I498)</f>
        <v>0</v>
      </c>
      <c r="J499" s="99">
        <f>SUM(J487:J498)</f>
        <v>0</v>
      </c>
    </row>
    <row r="500" spans="2:10" ht="13.5" thickTop="1">
      <c r="B500" s="38"/>
      <c r="C500" s="4"/>
      <c r="D500" s="4"/>
      <c r="E500" s="4"/>
      <c r="F500" s="140" t="s">
        <v>14</v>
      </c>
      <c r="G500" s="144" t="str">
        <f>IFERROR(IF(G499&gt;0,INDEX(LGletters,MATCH((G499),LGvalues,-1)),""),"Invalid")</f>
        <v/>
      </c>
      <c r="H500" s="144" t="str">
        <f>IFERROR(IF(H499&gt;0,INDEX(LGletters,MATCH((H499),LGvalues,-1)),""),"Invalid")</f>
        <v/>
      </c>
      <c r="I500" s="144" t="str">
        <f>IFERROR(IF(I499&gt;0,INDEX(LGletters,MATCH((I499),LGvalues,-1)),""),"Invalid")</f>
        <v/>
      </c>
      <c r="J500" s="56" t="str">
        <f>IFERROR(IF(J499&gt;0,INDEX(LGletters,MATCH((J499),LGvalues,-1)),""),"Invalid")</f>
        <v/>
      </c>
    </row>
    <row r="501" spans="2:10">
      <c r="B501" s="38"/>
      <c r="C501" s="4"/>
      <c r="D501" s="4"/>
      <c r="E501" s="4"/>
      <c r="F501" s="140" t="s">
        <v>23</v>
      </c>
      <c r="G501" s="135" t="str">
        <f>IF(G500="","",INDEX(Rindices, G486,FIND(UPPER(G500),"ABCDEF")))</f>
        <v/>
      </c>
      <c r="H501" s="135" t="str">
        <f>IF(H500="","",INDEX(Rindices, H486,FIND(UPPER(H500),"ABCDEF")))</f>
        <v/>
      </c>
      <c r="I501" s="135" t="str">
        <f>IF(I500="","",INDEX(Rindices, I486,FIND(UPPER(I500),"ABCDEF")))</f>
        <v/>
      </c>
      <c r="J501" s="94" t="str">
        <f>IF(J500="","",INDEX(Rindices, J486,FIND(UPPER(J500),"ABCDEF")))</f>
        <v/>
      </c>
    </row>
    <row r="502" spans="2:10" ht="13.5" thickBot="1">
      <c r="B502" s="40"/>
      <c r="C502" s="32"/>
      <c r="D502" s="32"/>
      <c r="E502" s="32"/>
      <c r="F502" s="41" t="s">
        <v>12</v>
      </c>
      <c r="G502" s="148" t="str">
        <f>IFERROR(CHOOSE(G501,"Very Low","Low","Medium","High","Very High"),"")</f>
        <v/>
      </c>
      <c r="H502" s="148" t="str">
        <f>IFERROR(CHOOSE(H501,"Very Low","Low","Medium","High","Very High"),"")</f>
        <v/>
      </c>
      <c r="I502" s="148" t="str">
        <f>IFERROR(CHOOSE(I501,"Very Low","Low","Medium","High","Very High"),"")</f>
        <v/>
      </c>
      <c r="J502" s="151" t="str">
        <f>IFERROR(CHOOSE(J501,"Very Low","Low","Medium","High","Very High"),"")</f>
        <v/>
      </c>
    </row>
    <row r="503" spans="2:10" ht="13.5" thickBot="1">
      <c r="B503" s="4"/>
      <c r="C503" s="4"/>
      <c r="D503" s="4"/>
      <c r="E503" s="4"/>
      <c r="F503" s="140"/>
      <c r="G503" s="143"/>
      <c r="H503" s="143"/>
      <c r="I503" s="143"/>
      <c r="J503" s="143"/>
    </row>
    <row r="504" spans="2:10">
      <c r="B504" s="73" t="s">
        <v>198</v>
      </c>
      <c r="C504" s="37"/>
      <c r="D504" s="149" t="s">
        <v>197</v>
      </c>
      <c r="E504" s="150" t="str">
        <f>C440</f>
        <v>Number/NameS6</v>
      </c>
      <c r="F504" s="71"/>
      <c r="G504" s="189" t="s">
        <v>16</v>
      </c>
      <c r="H504" s="189"/>
      <c r="I504" s="189"/>
      <c r="J504" s="190"/>
    </row>
    <row r="505" spans="2:10">
      <c r="B505" s="38"/>
      <c r="C505" s="137" t="s">
        <v>15</v>
      </c>
      <c r="D505" s="4"/>
      <c r="E505" s="137"/>
      <c r="F505" s="4"/>
      <c r="G505" s="137">
        <v>1</v>
      </c>
      <c r="H505" s="137">
        <v>2</v>
      </c>
      <c r="I505" s="137">
        <v>3</v>
      </c>
      <c r="J505" s="72">
        <v>4</v>
      </c>
    </row>
    <row r="506" spans="2:10">
      <c r="B506" s="38"/>
      <c r="C506" s="199" t="s">
        <v>33</v>
      </c>
      <c r="D506" s="199"/>
      <c r="E506" s="199"/>
      <c r="F506" s="199"/>
      <c r="G506" s="137"/>
      <c r="H506" s="137"/>
      <c r="I506" s="137"/>
      <c r="J506" s="154">
        <v>1.4999999999999999E-2</v>
      </c>
    </row>
    <row r="507" spans="2:10">
      <c r="B507" s="38"/>
      <c r="C507" s="199"/>
      <c r="D507" s="199"/>
      <c r="E507" s="199"/>
      <c r="F507" s="199"/>
      <c r="G507" s="137"/>
      <c r="H507" s="137"/>
      <c r="I507" s="137"/>
      <c r="J507" s="72"/>
    </row>
    <row r="508" spans="2:10">
      <c r="B508" s="38"/>
      <c r="C508" s="199"/>
      <c r="D508" s="199"/>
      <c r="E508" s="199"/>
      <c r="F508" s="199"/>
      <c r="G508" s="137"/>
      <c r="H508" s="137"/>
      <c r="I508" s="137"/>
      <c r="J508" s="72"/>
    </row>
    <row r="509" spans="2:10">
      <c r="B509" s="38"/>
      <c r="C509" s="199"/>
      <c r="D509" s="199"/>
      <c r="E509" s="199"/>
      <c r="F509" s="199"/>
      <c r="G509" s="137"/>
      <c r="H509" s="137"/>
      <c r="I509" s="137"/>
      <c r="J509" s="72"/>
    </row>
    <row r="510" spans="2:10">
      <c r="B510" s="38"/>
      <c r="C510" s="199"/>
      <c r="D510" s="199"/>
      <c r="E510" s="199"/>
      <c r="F510" s="199"/>
      <c r="G510" s="137"/>
      <c r="H510" s="137"/>
      <c r="I510" s="137"/>
      <c r="J510" s="72"/>
    </row>
    <row r="511" spans="2:10">
      <c r="B511" s="38"/>
      <c r="C511" s="199"/>
      <c r="D511" s="199"/>
      <c r="E511" s="199"/>
      <c r="F511" s="199"/>
      <c r="G511" s="137"/>
      <c r="H511" s="137"/>
      <c r="I511" s="137"/>
      <c r="J511" s="72"/>
    </row>
    <row r="512" spans="2:10">
      <c r="B512" s="38"/>
      <c r="C512" s="199"/>
      <c r="D512" s="199"/>
      <c r="E512" s="199"/>
      <c r="F512" s="199"/>
      <c r="G512" s="137"/>
      <c r="H512" s="137"/>
      <c r="I512" s="137"/>
      <c r="J512" s="72"/>
    </row>
    <row r="513" spans="1:20">
      <c r="B513" s="38"/>
      <c r="C513" s="199"/>
      <c r="D513" s="199"/>
      <c r="E513" s="199"/>
      <c r="F513" s="199"/>
      <c r="G513" s="137"/>
      <c r="H513" s="137"/>
      <c r="I513" s="137"/>
      <c r="J513" s="72"/>
    </row>
    <row r="514" spans="1:20">
      <c r="B514" s="38"/>
      <c r="C514" s="199"/>
      <c r="D514" s="199"/>
      <c r="E514" s="199"/>
      <c r="F514" s="199"/>
      <c r="G514" s="137"/>
      <c r="H514" s="137"/>
      <c r="I514" s="137"/>
      <c r="J514" s="72"/>
    </row>
    <row r="515" spans="1:20">
      <c r="B515" s="38"/>
      <c r="C515" s="199"/>
      <c r="D515" s="199"/>
      <c r="E515" s="199"/>
      <c r="F515" s="199"/>
      <c r="G515" s="136"/>
      <c r="H515" s="136"/>
      <c r="I515" s="136"/>
      <c r="J515" s="65"/>
    </row>
    <row r="516" spans="1:20">
      <c r="B516" s="38"/>
      <c r="C516" s="199"/>
      <c r="D516" s="199"/>
      <c r="E516" s="199"/>
      <c r="F516" s="199"/>
      <c r="G516" s="136"/>
      <c r="H516" s="136"/>
      <c r="I516" s="136"/>
      <c r="J516" s="65"/>
    </row>
    <row r="517" spans="1:20">
      <c r="B517" s="38"/>
      <c r="C517" s="199"/>
      <c r="D517" s="199"/>
      <c r="E517" s="199"/>
      <c r="F517" s="199"/>
      <c r="G517" s="135"/>
      <c r="H517" s="135"/>
      <c r="I517" s="135"/>
      <c r="J517" s="94"/>
    </row>
    <row r="518" spans="1:20" ht="13.5" thickBot="1">
      <c r="B518" s="38"/>
      <c r="C518" s="4"/>
      <c r="D518" s="4"/>
      <c r="E518" s="4"/>
      <c r="F518" s="140" t="s">
        <v>93</v>
      </c>
      <c r="G518" s="98">
        <f>SUM(G506:G517)</f>
        <v>0</v>
      </c>
      <c r="H518" s="98">
        <f>SUM(H506:H517)</f>
        <v>0</v>
      </c>
      <c r="I518" s="98">
        <f>SUM(I506:I517)</f>
        <v>0</v>
      </c>
      <c r="J518" s="99">
        <f>SUM(J506:J517)</f>
        <v>1.4999999999999999E-2</v>
      </c>
    </row>
    <row r="519" spans="1:20" ht="13.5" thickTop="1">
      <c r="B519" s="38"/>
      <c r="C519" s="4"/>
      <c r="D519" s="4"/>
      <c r="E519" s="4"/>
      <c r="F519" s="140" t="s">
        <v>14</v>
      </c>
      <c r="G519" s="144" t="str">
        <f>IFERROR(IF(G518&gt;0,INDEX(LGletters,MATCH((G518),LGvalues,-1)),""),"Invalid")</f>
        <v/>
      </c>
      <c r="H519" s="144" t="str">
        <f>IFERROR(IF(H518&gt;0,INDEX(LGletters,MATCH((H518),LGvalues,-1)),""),"Invalid")</f>
        <v/>
      </c>
      <c r="I519" s="144" t="str">
        <f>IFERROR(IF(I518&gt;0,INDEX(LGletters,MATCH((I518),LGvalues,-1)),""),"Invalid")</f>
        <v/>
      </c>
      <c r="J519" s="56" t="str">
        <f>IFERROR(IF(J518&gt;0,INDEX(LGletters,MATCH((J518),LGvalues,-1)),""),"Invalid")</f>
        <v>E</v>
      </c>
    </row>
    <row r="520" spans="1:20">
      <c r="B520" s="38"/>
      <c r="C520" s="4"/>
      <c r="D520" s="4"/>
      <c r="E520" s="4"/>
      <c r="F520" s="140" t="s">
        <v>23</v>
      </c>
      <c r="G520" s="135" t="str">
        <f>IF(G519="","",INDEX(Rindices, G505,FIND(UPPER(G519),"ABCDEF")))</f>
        <v/>
      </c>
      <c r="H520" s="135" t="str">
        <f>IF(H519="","",INDEX(Rindices, H505,FIND(UPPER(H519),"ABCDEF")))</f>
        <v/>
      </c>
      <c r="I520" s="135" t="str">
        <f>IF(I519="","",INDEX(Rindices, I505,FIND(UPPER(I519),"ABCDEF")))</f>
        <v/>
      </c>
      <c r="J520" s="94">
        <f>IF(J519="","",INDEX(Rindices, J505,FIND(UPPER(J519),"ABCDEF")))</f>
        <v>1</v>
      </c>
    </row>
    <row r="521" spans="1:20" ht="13.5" thickBot="1">
      <c r="B521" s="40"/>
      <c r="C521" s="32"/>
      <c r="D521" s="32"/>
      <c r="E521" s="32"/>
      <c r="F521" s="41" t="s">
        <v>12</v>
      </c>
      <c r="G521" s="148" t="str">
        <f>IFERROR(CHOOSE(G520,"Very Low","Low","Medium","High","Very High"),"")</f>
        <v/>
      </c>
      <c r="H521" s="148" t="str">
        <f>IFERROR(CHOOSE(H520,"Very Low","Low","Medium","High","Very High"),"")</f>
        <v/>
      </c>
      <c r="I521" s="148" t="str">
        <f>IFERROR(CHOOSE(I520,"Very Low","Low","Medium","High","Very High"),"")</f>
        <v/>
      </c>
      <c r="J521" s="151" t="str">
        <f>IFERROR(CHOOSE(J520,"Very Low","Low","Medium","High","Very High"),"")</f>
        <v>Very Low</v>
      </c>
    </row>
    <row r="522" spans="1:20">
      <c r="B522" s="4"/>
      <c r="C522" s="4"/>
      <c r="D522" s="4"/>
      <c r="E522" s="4"/>
      <c r="F522" s="140"/>
      <c r="G522" s="143"/>
      <c r="H522" s="143"/>
      <c r="I522" s="143"/>
      <c r="J522" s="143"/>
    </row>
    <row r="523" spans="1:20">
      <c r="B523" s="4"/>
      <c r="C523" s="4"/>
      <c r="D523" s="4"/>
      <c r="E523" s="4"/>
      <c r="F523" s="140"/>
      <c r="G523" s="143"/>
      <c r="H523" s="143"/>
      <c r="I523" s="143"/>
      <c r="J523" s="143"/>
    </row>
    <row r="524" spans="1:20">
      <c r="A524" s="21"/>
      <c r="B524" s="50"/>
      <c r="C524" s="49"/>
      <c r="D524" s="49"/>
      <c r="E524" s="49"/>
      <c r="F524" s="49"/>
      <c r="G524" s="51"/>
      <c r="H524" s="51"/>
      <c r="I524" s="52"/>
      <c r="J524" s="53"/>
      <c r="K524" s="52"/>
      <c r="L524" s="52"/>
      <c r="M524" s="52"/>
      <c r="N524" s="51"/>
      <c r="O524" s="51"/>
      <c r="P524" s="51"/>
      <c r="Q524" s="54"/>
      <c r="R524" s="54"/>
      <c r="S524" s="54"/>
      <c r="T524" s="54"/>
    </row>
    <row r="525" spans="1:20">
      <c r="B525" s="66" t="s">
        <v>87</v>
      </c>
      <c r="C525" s="76" t="s">
        <v>147</v>
      </c>
      <c r="D525" s="62"/>
      <c r="E525" s="62"/>
      <c r="F525" s="44"/>
      <c r="K525" s="44"/>
      <c r="M525" s="66" t="s">
        <v>88</v>
      </c>
      <c r="N525" s="64">
        <v>0.06</v>
      </c>
      <c r="O525" s="67" t="s">
        <v>114</v>
      </c>
      <c r="P525" s="44"/>
    </row>
    <row r="526" spans="1:20">
      <c r="B526" s="66"/>
      <c r="C526" s="77" t="s">
        <v>30</v>
      </c>
      <c r="D526" s="77"/>
      <c r="E526" s="77"/>
      <c r="F526" s="77"/>
      <c r="G526" s="77"/>
      <c r="H526" s="77"/>
      <c r="I526" s="78"/>
      <c r="J526" s="79"/>
      <c r="K526" s="80"/>
      <c r="L526" s="77"/>
      <c r="M526" s="77"/>
      <c r="N526" s="77"/>
      <c r="O526" s="77"/>
      <c r="P526" s="77"/>
      <c r="Q526" s="136"/>
      <c r="R526" s="136"/>
      <c r="S526" s="136"/>
      <c r="T526" s="136"/>
    </row>
    <row r="527" spans="1:20">
      <c r="B527" s="66"/>
      <c r="C527" s="77" t="s">
        <v>135</v>
      </c>
      <c r="D527" s="77"/>
      <c r="E527" s="77"/>
      <c r="F527" s="77"/>
      <c r="G527" s="77"/>
      <c r="H527" s="77"/>
      <c r="I527" s="78"/>
      <c r="J527" s="79"/>
      <c r="K527" s="80"/>
      <c r="L527" s="77"/>
      <c r="M527" s="77"/>
      <c r="N527" s="77"/>
      <c r="O527" s="77"/>
      <c r="P527" s="77"/>
      <c r="Q527" s="136"/>
      <c r="R527" s="136"/>
      <c r="S527" s="136"/>
      <c r="T527" s="136"/>
    </row>
    <row r="528" spans="1:20">
      <c r="B528" s="66"/>
      <c r="C528" s="77" t="s">
        <v>136</v>
      </c>
      <c r="D528" s="77"/>
      <c r="E528" s="77"/>
      <c r="F528" s="77"/>
      <c r="G528" s="77"/>
      <c r="H528" s="77"/>
      <c r="I528" s="78"/>
      <c r="J528" s="79"/>
      <c r="K528" s="80"/>
      <c r="L528" s="77"/>
      <c r="M528" s="77"/>
      <c r="N528" s="77"/>
      <c r="O528" s="77"/>
      <c r="P528" s="77"/>
      <c r="Q528" s="136"/>
      <c r="R528" s="136"/>
      <c r="S528" s="136"/>
      <c r="T528" s="136"/>
    </row>
    <row r="529" spans="2:24" ht="13.5" thickBot="1">
      <c r="B529" s="66"/>
      <c r="C529" s="77" t="s">
        <v>137</v>
      </c>
      <c r="D529" s="77"/>
      <c r="E529" s="77"/>
      <c r="F529" s="77"/>
      <c r="G529" s="77"/>
      <c r="H529" s="77"/>
      <c r="I529" s="78"/>
      <c r="J529" s="79"/>
      <c r="K529" s="80"/>
      <c r="L529" s="77"/>
      <c r="M529" s="77"/>
      <c r="N529" s="77"/>
      <c r="O529" s="77"/>
      <c r="P529" s="77"/>
      <c r="Q529" s="136"/>
      <c r="R529" s="136"/>
      <c r="S529" s="136"/>
      <c r="T529" s="136"/>
    </row>
    <row r="530" spans="2:24">
      <c r="B530" s="66"/>
      <c r="C530" s="44"/>
      <c r="D530" s="44"/>
      <c r="E530" s="44"/>
      <c r="F530" s="44"/>
      <c r="G530" s="44"/>
      <c r="H530" s="181" t="s">
        <v>139</v>
      </c>
      <c r="I530" s="181"/>
      <c r="J530" s="120"/>
      <c r="K530" s="67"/>
      <c r="L530" s="44"/>
      <c r="M530" s="44"/>
      <c r="N530" s="44"/>
      <c r="O530" s="44"/>
      <c r="P530" s="44"/>
      <c r="Q530" s="182" t="s">
        <v>89</v>
      </c>
      <c r="R530" s="183"/>
      <c r="S530" s="183"/>
      <c r="T530" s="184"/>
    </row>
    <row r="531" spans="2:24" ht="38.25">
      <c r="B531" s="68" t="s">
        <v>92</v>
      </c>
      <c r="C531" s="69" t="s">
        <v>34</v>
      </c>
      <c r="D531" s="141" t="s">
        <v>50</v>
      </c>
      <c r="E531" s="141" t="s">
        <v>153</v>
      </c>
      <c r="F531" s="141" t="s">
        <v>49</v>
      </c>
      <c r="G531" s="141" t="s">
        <v>48</v>
      </c>
      <c r="H531" s="121" t="s">
        <v>182</v>
      </c>
      <c r="I531" s="141" t="s">
        <v>181</v>
      </c>
      <c r="J531" s="141" t="s">
        <v>73</v>
      </c>
      <c r="K531" s="141" t="s">
        <v>74</v>
      </c>
      <c r="L531" s="141" t="s">
        <v>80</v>
      </c>
      <c r="M531" s="141" t="s">
        <v>75</v>
      </c>
      <c r="N531" s="141" t="s">
        <v>79</v>
      </c>
      <c r="O531" s="141" t="s">
        <v>52</v>
      </c>
      <c r="P531" s="141" t="s">
        <v>81</v>
      </c>
      <c r="Q531" s="105" t="s">
        <v>157</v>
      </c>
      <c r="R531" s="141" t="s">
        <v>74</v>
      </c>
      <c r="S531" s="141" t="s">
        <v>75</v>
      </c>
      <c r="T531" s="46" t="s">
        <v>52</v>
      </c>
    </row>
    <row r="532" spans="2:24" ht="20.100000000000001" customHeight="1">
      <c r="B532" s="85" t="s">
        <v>122</v>
      </c>
      <c r="C532" s="81"/>
      <c r="D532" s="82"/>
      <c r="E532" s="104" t="b">
        <v>0</v>
      </c>
      <c r="F532" s="107">
        <v>4.1000000000000002E-2</v>
      </c>
      <c r="G532" s="84">
        <v>3096</v>
      </c>
      <c r="H532" s="123" t="s">
        <v>180</v>
      </c>
      <c r="I532" s="62"/>
      <c r="J532" s="63"/>
      <c r="K532" s="19" t="str">
        <f t="shared" ref="K532:K558" si="45">IF($F532*J532&gt;0,$F532*J532,"--")</f>
        <v>--</v>
      </c>
      <c r="L532" s="143" t="str">
        <f>IF(K532&gt;0,IFERROR(MATCH(K532,R_11values,-1),""),"")</f>
        <v/>
      </c>
      <c r="M532" s="19" t="str">
        <f t="shared" ref="M532:M558" si="46">IF($G532*J532&gt;0,$G532*J532/1000,"--")</f>
        <v>--</v>
      </c>
      <c r="N532" s="143" t="str">
        <f xml:space="preserve"> IF(M532&gt;0, IFERROR(MATCH(M532,CO2values,-1),""),"")</f>
        <v/>
      </c>
      <c r="O532" s="106" t="str">
        <f t="shared" ref="O532:O558" si="47">IFERROR(((1000*J532)/(IF(ISNUMBER(I532),I532,CHOOSE(MATCH(H532,ATgroups,0),Acute1,Acute2,Acute3, Chronic1,Chronic2,Chronic3,Chronic4,Empty,"","")))),"--")</f>
        <v>--</v>
      </c>
      <c r="P532" s="143" t="str">
        <f xml:space="preserve"> IF(O532&gt;0, IFERROR(MATCH(O532,NVvalues,-1),""),"")</f>
        <v/>
      </c>
      <c r="Q532" s="70" t="b">
        <f t="shared" ref="Q532:Q558" si="48">OR(J532=0,NOT(E532),I532=0,AND(F532=0,G532=0))</f>
        <v>1</v>
      </c>
      <c r="R532" s="136" t="str">
        <f t="shared" ref="R532:R558" si="49">IF(Q532,IF(OR(L532&lt;P532,N532&lt;P532),K532,"---"),"Consider ")</f>
        <v>---</v>
      </c>
      <c r="S532" s="136" t="str">
        <f t="shared" ref="S532:S558" si="50">IF(Q532,IF(OR(L532&lt;P532,N532&lt;P532),M532,"---")," by ")</f>
        <v>---</v>
      </c>
      <c r="T532" s="65" t="str">
        <f t="shared" ref="T532:T558" si="51">IF(Q532,IF(AND(L532&gt;=P532,N532&gt;=P532),O532,"---"),"constituent ")</f>
        <v>--</v>
      </c>
      <c r="V532" s="36" t="s">
        <v>185</v>
      </c>
      <c r="W532" s="77"/>
    </row>
    <row r="533" spans="2:24" ht="20.100000000000001" customHeight="1">
      <c r="B533" s="86" t="s">
        <v>40</v>
      </c>
      <c r="C533" s="81" t="s">
        <v>39</v>
      </c>
      <c r="D533" s="87"/>
      <c r="E533" s="104" t="b">
        <v>0</v>
      </c>
      <c r="F533" s="108">
        <v>1.1000000000000001</v>
      </c>
      <c r="G533" s="88"/>
      <c r="H533" s="123" t="s">
        <v>175</v>
      </c>
      <c r="I533" s="62"/>
      <c r="J533" s="89"/>
      <c r="K533" s="19" t="str">
        <f t="shared" si="45"/>
        <v>--</v>
      </c>
      <c r="L533" s="143"/>
      <c r="M533" s="19" t="str">
        <f t="shared" si="46"/>
        <v>--</v>
      </c>
      <c r="N533" s="143"/>
      <c r="O533" s="106">
        <f t="shared" si="47"/>
        <v>0</v>
      </c>
      <c r="P533" s="143"/>
      <c r="Q533" s="70" t="b">
        <f t="shared" si="48"/>
        <v>1</v>
      </c>
      <c r="R533" s="136" t="str">
        <f t="shared" si="49"/>
        <v>---</v>
      </c>
      <c r="S533" s="136" t="str">
        <f t="shared" si="50"/>
        <v>---</v>
      </c>
      <c r="T533" s="65">
        <f t="shared" si="51"/>
        <v>0</v>
      </c>
      <c r="W533" s="186" t="s">
        <v>186</v>
      </c>
    </row>
    <row r="534" spans="2:24" ht="20.100000000000001" customHeight="1">
      <c r="B534" s="86" t="s">
        <v>90</v>
      </c>
      <c r="C534" s="81" t="s">
        <v>43</v>
      </c>
      <c r="D534" s="87" t="s">
        <v>35</v>
      </c>
      <c r="E534" s="104" t="b">
        <v>0</v>
      </c>
      <c r="F534" s="108">
        <v>1</v>
      </c>
      <c r="G534" s="88"/>
      <c r="H534" s="123" t="s">
        <v>175</v>
      </c>
      <c r="I534" s="62"/>
      <c r="J534" s="89"/>
      <c r="K534" s="19" t="str">
        <f t="shared" si="45"/>
        <v>--</v>
      </c>
      <c r="L534" s="143"/>
      <c r="M534" s="19" t="str">
        <f t="shared" si="46"/>
        <v>--</v>
      </c>
      <c r="N534" s="143"/>
      <c r="O534" s="106">
        <f t="shared" si="47"/>
        <v>0</v>
      </c>
      <c r="P534" s="143"/>
      <c r="Q534" s="70" t="b">
        <f t="shared" si="48"/>
        <v>1</v>
      </c>
      <c r="R534" s="136" t="str">
        <f t="shared" si="49"/>
        <v>---</v>
      </c>
      <c r="S534" s="136" t="str">
        <f t="shared" si="50"/>
        <v>---</v>
      </c>
      <c r="T534" s="65">
        <f t="shared" si="51"/>
        <v>0</v>
      </c>
      <c r="V534" t="s">
        <v>184</v>
      </c>
      <c r="W534" s="186"/>
      <c r="X534" s="142" t="s">
        <v>187</v>
      </c>
    </row>
    <row r="535" spans="2:24" ht="20.100000000000001" customHeight="1">
      <c r="B535" s="86" t="s">
        <v>99</v>
      </c>
      <c r="C535" s="81" t="s">
        <v>44</v>
      </c>
      <c r="D535" s="87"/>
      <c r="E535" s="104" t="b">
        <v>0</v>
      </c>
      <c r="F535" s="108">
        <v>1</v>
      </c>
      <c r="G535" s="88"/>
      <c r="H535" s="123" t="s">
        <v>180</v>
      </c>
      <c r="I535" s="62"/>
      <c r="J535" s="89"/>
      <c r="K535" s="19" t="str">
        <f t="shared" si="45"/>
        <v>--</v>
      </c>
      <c r="L535" s="143"/>
      <c r="M535" s="19" t="str">
        <f t="shared" si="46"/>
        <v>--</v>
      </c>
      <c r="N535" s="143"/>
      <c r="O535" s="106" t="str">
        <f t="shared" si="47"/>
        <v>--</v>
      </c>
      <c r="P535" s="143"/>
      <c r="Q535" s="70" t="b">
        <f t="shared" si="48"/>
        <v>1</v>
      </c>
      <c r="R535" s="136" t="str">
        <f t="shared" si="49"/>
        <v>---</v>
      </c>
      <c r="S535" s="136" t="str">
        <f t="shared" si="50"/>
        <v>---</v>
      </c>
      <c r="T535" s="65" t="str">
        <f t="shared" si="51"/>
        <v>--</v>
      </c>
      <c r="V535" s="77"/>
      <c r="W535" s="124"/>
      <c r="X535">
        <f>W532*W535</f>
        <v>0</v>
      </c>
    </row>
    <row r="536" spans="2:24" ht="20.100000000000001" customHeight="1">
      <c r="B536" s="86" t="s">
        <v>100</v>
      </c>
      <c r="C536" s="81" t="s">
        <v>37</v>
      </c>
      <c r="D536" s="87"/>
      <c r="E536" s="104" t="b">
        <v>0</v>
      </c>
      <c r="F536" s="108">
        <v>1</v>
      </c>
      <c r="G536" s="88"/>
      <c r="H536" s="123" t="s">
        <v>180</v>
      </c>
      <c r="I536" s="62"/>
      <c r="J536" s="89"/>
      <c r="K536" s="19" t="str">
        <f t="shared" si="45"/>
        <v>--</v>
      </c>
      <c r="L536" s="143"/>
      <c r="M536" s="19" t="str">
        <f t="shared" si="46"/>
        <v>--</v>
      </c>
      <c r="N536" s="143"/>
      <c r="O536" s="106" t="str">
        <f t="shared" si="47"/>
        <v>--</v>
      </c>
      <c r="P536" s="143"/>
      <c r="Q536" s="70" t="b">
        <f t="shared" si="48"/>
        <v>1</v>
      </c>
      <c r="R536" s="136" t="str">
        <f t="shared" si="49"/>
        <v>---</v>
      </c>
      <c r="S536" s="136" t="str">
        <f t="shared" si="50"/>
        <v>---</v>
      </c>
      <c r="T536" s="65" t="str">
        <f t="shared" si="51"/>
        <v>--</v>
      </c>
      <c r="V536" s="77"/>
      <c r="W536" s="124"/>
      <c r="X536">
        <f>W532*W536</f>
        <v>0</v>
      </c>
    </row>
    <row r="537" spans="2:24" ht="20.100000000000001" customHeight="1">
      <c r="B537" s="86" t="s">
        <v>101</v>
      </c>
      <c r="C537" s="81" t="s">
        <v>36</v>
      </c>
      <c r="D537" s="87" t="s">
        <v>53</v>
      </c>
      <c r="E537" s="104" t="b">
        <v>0</v>
      </c>
      <c r="F537" s="108">
        <v>0.73</v>
      </c>
      <c r="G537" s="88"/>
      <c r="H537" s="123" t="s">
        <v>180</v>
      </c>
      <c r="I537" s="62"/>
      <c r="J537" s="89"/>
      <c r="K537" s="19" t="str">
        <f t="shared" si="45"/>
        <v>--</v>
      </c>
      <c r="L537" s="143"/>
      <c r="M537" s="19" t="str">
        <f t="shared" si="46"/>
        <v>--</v>
      </c>
      <c r="N537" s="143"/>
      <c r="O537" s="106" t="str">
        <f t="shared" si="47"/>
        <v>--</v>
      </c>
      <c r="P537" s="143"/>
      <c r="Q537" s="70" t="b">
        <f t="shared" si="48"/>
        <v>1</v>
      </c>
      <c r="R537" s="136" t="str">
        <f t="shared" si="49"/>
        <v>---</v>
      </c>
      <c r="S537" s="136" t="str">
        <f t="shared" si="50"/>
        <v>---</v>
      </c>
      <c r="T537" s="65" t="str">
        <f t="shared" si="51"/>
        <v>--</v>
      </c>
      <c r="V537" s="77"/>
      <c r="W537" s="124"/>
      <c r="X537">
        <f>W532*W537</f>
        <v>0</v>
      </c>
    </row>
    <row r="538" spans="2:24" ht="20.100000000000001" customHeight="1">
      <c r="B538" s="86" t="s">
        <v>41</v>
      </c>
      <c r="C538" s="81" t="s">
        <v>45</v>
      </c>
      <c r="D538" s="87"/>
      <c r="E538" s="104" t="b">
        <v>0</v>
      </c>
      <c r="F538" s="108">
        <v>0.7</v>
      </c>
      <c r="G538" s="88"/>
      <c r="H538" s="123" t="s">
        <v>170</v>
      </c>
      <c r="I538" s="62"/>
      <c r="J538" s="89"/>
      <c r="K538" s="19" t="str">
        <f t="shared" si="45"/>
        <v>--</v>
      </c>
      <c r="L538" s="143"/>
      <c r="M538" s="19" t="str">
        <f t="shared" si="46"/>
        <v>--</v>
      </c>
      <c r="N538" s="143"/>
      <c r="O538" s="106">
        <f t="shared" si="47"/>
        <v>0</v>
      </c>
      <c r="P538" s="143"/>
      <c r="Q538" s="70" t="b">
        <f t="shared" si="48"/>
        <v>1</v>
      </c>
      <c r="R538" s="136" t="str">
        <f t="shared" si="49"/>
        <v>---</v>
      </c>
      <c r="S538" s="136" t="str">
        <f t="shared" si="50"/>
        <v>---</v>
      </c>
      <c r="T538" s="65">
        <f t="shared" si="51"/>
        <v>0</v>
      </c>
      <c r="V538" s="77"/>
      <c r="W538" s="77"/>
      <c r="X538">
        <f>W532*W538</f>
        <v>0</v>
      </c>
    </row>
    <row r="539" spans="2:24" ht="20.100000000000001" customHeight="1">
      <c r="B539" s="86" t="s">
        <v>123</v>
      </c>
      <c r="C539" s="81" t="s">
        <v>46</v>
      </c>
      <c r="D539" s="87" t="s">
        <v>38</v>
      </c>
      <c r="E539" s="104" t="b">
        <v>0</v>
      </c>
      <c r="F539" s="108">
        <v>0.04</v>
      </c>
      <c r="G539" s="88"/>
      <c r="H539" s="123" t="s">
        <v>180</v>
      </c>
      <c r="I539" s="62"/>
      <c r="J539" s="89"/>
      <c r="K539" s="19" t="str">
        <f t="shared" si="45"/>
        <v>--</v>
      </c>
      <c r="L539" s="143"/>
      <c r="M539" s="19" t="str">
        <f t="shared" si="46"/>
        <v>--</v>
      </c>
      <c r="N539" s="143"/>
      <c r="O539" s="106" t="str">
        <f t="shared" si="47"/>
        <v>--</v>
      </c>
      <c r="P539" s="143"/>
      <c r="Q539" s="70" t="b">
        <f t="shared" si="48"/>
        <v>1</v>
      </c>
      <c r="R539" s="136" t="str">
        <f t="shared" si="49"/>
        <v>---</v>
      </c>
      <c r="S539" s="136" t="str">
        <f t="shared" si="50"/>
        <v>---</v>
      </c>
      <c r="T539" s="65" t="str">
        <f t="shared" si="51"/>
        <v>--</v>
      </c>
      <c r="V539" s="77"/>
      <c r="W539" s="77"/>
      <c r="X539">
        <f>W532*W539</f>
        <v>0</v>
      </c>
    </row>
    <row r="540" spans="2:24" ht="20.100000000000001" customHeight="1">
      <c r="B540" s="86" t="s">
        <v>124</v>
      </c>
      <c r="C540" s="81" t="s">
        <v>66</v>
      </c>
      <c r="D540" s="87"/>
      <c r="E540" s="104" t="b">
        <v>0</v>
      </c>
      <c r="F540" s="108"/>
      <c r="G540" s="88">
        <v>8830</v>
      </c>
      <c r="H540" s="123" t="s">
        <v>180</v>
      </c>
      <c r="I540" s="62"/>
      <c r="J540" s="89"/>
      <c r="K540" s="19" t="str">
        <f t="shared" si="45"/>
        <v>--</v>
      </c>
      <c r="L540" s="143"/>
      <c r="M540" s="19" t="str">
        <f t="shared" si="46"/>
        <v>--</v>
      </c>
      <c r="N540" s="143"/>
      <c r="O540" s="106" t="str">
        <f t="shared" si="47"/>
        <v>--</v>
      </c>
      <c r="P540" s="143"/>
      <c r="Q540" s="70" t="b">
        <f t="shared" si="48"/>
        <v>1</v>
      </c>
      <c r="R540" s="136" t="str">
        <f t="shared" si="49"/>
        <v>---</v>
      </c>
      <c r="S540" s="136" t="str">
        <f t="shared" si="50"/>
        <v>---</v>
      </c>
      <c r="T540" s="65" t="str">
        <f t="shared" si="51"/>
        <v>--</v>
      </c>
      <c r="V540" s="77"/>
      <c r="W540" s="77"/>
      <c r="X540">
        <f>W532*W540</f>
        <v>0</v>
      </c>
    </row>
    <row r="541" spans="2:24" ht="20.100000000000001" customHeight="1">
      <c r="B541" s="86" t="s">
        <v>94</v>
      </c>
      <c r="C541" s="81" t="s">
        <v>47</v>
      </c>
      <c r="D541" s="87"/>
      <c r="E541" s="104" t="b">
        <v>0</v>
      </c>
      <c r="F541" s="108">
        <v>0.12</v>
      </c>
      <c r="G541" s="88"/>
      <c r="H541" s="123" t="s">
        <v>175</v>
      </c>
      <c r="I541" s="62"/>
      <c r="J541" s="89"/>
      <c r="K541" s="19" t="str">
        <f t="shared" si="45"/>
        <v>--</v>
      </c>
      <c r="L541" s="143"/>
      <c r="M541" s="19" t="str">
        <f t="shared" si="46"/>
        <v>--</v>
      </c>
      <c r="N541" s="143"/>
      <c r="O541" s="106">
        <f t="shared" si="47"/>
        <v>0</v>
      </c>
      <c r="P541" s="143"/>
      <c r="Q541" s="70" t="b">
        <f t="shared" si="48"/>
        <v>1</v>
      </c>
      <c r="R541" s="136" t="str">
        <f t="shared" si="49"/>
        <v>---</v>
      </c>
      <c r="S541" s="136" t="str">
        <f t="shared" si="50"/>
        <v>---</v>
      </c>
      <c r="T541" s="65">
        <f t="shared" si="51"/>
        <v>0</v>
      </c>
      <c r="V541" s="77"/>
      <c r="W541" s="77"/>
      <c r="X541">
        <f>W532*W541</f>
        <v>0</v>
      </c>
    </row>
    <row r="542" spans="2:24" ht="20.100000000000001" customHeight="1">
      <c r="B542" s="86" t="s">
        <v>98</v>
      </c>
      <c r="C542" s="81" t="s">
        <v>65</v>
      </c>
      <c r="D542" s="87" t="s">
        <v>51</v>
      </c>
      <c r="E542" s="104" t="b">
        <v>0</v>
      </c>
      <c r="F542" s="108"/>
      <c r="G542" s="88">
        <v>9160</v>
      </c>
      <c r="H542" s="123" t="s">
        <v>180</v>
      </c>
      <c r="I542" s="62"/>
      <c r="J542" s="89"/>
      <c r="K542" s="19" t="str">
        <f t="shared" si="45"/>
        <v>--</v>
      </c>
      <c r="L542" s="143"/>
      <c r="M542" s="19" t="str">
        <f t="shared" si="46"/>
        <v>--</v>
      </c>
      <c r="N542" s="143"/>
      <c r="O542" s="106" t="str">
        <f t="shared" si="47"/>
        <v>--</v>
      </c>
      <c r="P542" s="143"/>
      <c r="Q542" s="70" t="b">
        <f t="shared" si="48"/>
        <v>1</v>
      </c>
      <c r="R542" s="136" t="str">
        <f t="shared" si="49"/>
        <v>---</v>
      </c>
      <c r="S542" s="136" t="str">
        <f t="shared" si="50"/>
        <v>---</v>
      </c>
      <c r="T542" s="65" t="str">
        <f t="shared" si="51"/>
        <v>--</v>
      </c>
      <c r="V542" s="77"/>
      <c r="W542" s="77"/>
      <c r="X542">
        <f>W532*W542</f>
        <v>0</v>
      </c>
    </row>
    <row r="543" spans="2:24" ht="20.100000000000001" customHeight="1">
      <c r="B543" s="86" t="s">
        <v>109</v>
      </c>
      <c r="C543" s="81" t="s">
        <v>69</v>
      </c>
      <c r="D543" s="87" t="s">
        <v>72</v>
      </c>
      <c r="E543" s="104" t="b">
        <v>0</v>
      </c>
      <c r="F543" s="108"/>
      <c r="G543" s="88">
        <v>1430</v>
      </c>
      <c r="H543" s="123" t="s">
        <v>180</v>
      </c>
      <c r="I543" s="62"/>
      <c r="J543" s="89"/>
      <c r="K543" s="19" t="str">
        <f t="shared" si="45"/>
        <v>--</v>
      </c>
      <c r="L543" s="143"/>
      <c r="M543" s="19" t="str">
        <f t="shared" si="46"/>
        <v>--</v>
      </c>
      <c r="N543" s="143"/>
      <c r="O543" s="106" t="str">
        <f t="shared" si="47"/>
        <v>--</v>
      </c>
      <c r="P543" s="143"/>
      <c r="Q543" s="70" t="b">
        <f t="shared" si="48"/>
        <v>1</v>
      </c>
      <c r="R543" s="136" t="str">
        <f t="shared" si="49"/>
        <v>---</v>
      </c>
      <c r="S543" s="136" t="str">
        <f t="shared" si="50"/>
        <v>---</v>
      </c>
      <c r="T543" s="65" t="str">
        <f t="shared" si="51"/>
        <v>--</v>
      </c>
      <c r="V543" s="77"/>
      <c r="W543" s="77"/>
      <c r="X543">
        <f>W532*W543</f>
        <v>0</v>
      </c>
    </row>
    <row r="544" spans="2:24" ht="20.100000000000001" customHeight="1" thickBot="1">
      <c r="B544" s="86" t="s">
        <v>95</v>
      </c>
      <c r="C544" s="81" t="s">
        <v>68</v>
      </c>
      <c r="D544" s="87"/>
      <c r="E544" s="104" t="b">
        <v>0</v>
      </c>
      <c r="F544" s="108"/>
      <c r="G544" s="88">
        <v>1640</v>
      </c>
      <c r="H544" s="123" t="s">
        <v>175</v>
      </c>
      <c r="I544" s="62"/>
      <c r="J544" s="89"/>
      <c r="K544" s="19" t="str">
        <f t="shared" si="45"/>
        <v>--</v>
      </c>
      <c r="L544" s="143"/>
      <c r="M544" s="19" t="str">
        <f t="shared" si="46"/>
        <v>--</v>
      </c>
      <c r="N544" s="143"/>
      <c r="O544" s="106">
        <f t="shared" si="47"/>
        <v>0</v>
      </c>
      <c r="P544" s="143"/>
      <c r="Q544" s="70" t="b">
        <f t="shared" si="48"/>
        <v>1</v>
      </c>
      <c r="R544" s="136" t="str">
        <f t="shared" si="49"/>
        <v>---</v>
      </c>
      <c r="S544" s="136" t="str">
        <f t="shared" si="50"/>
        <v>---</v>
      </c>
      <c r="T544" s="65">
        <f t="shared" si="51"/>
        <v>0</v>
      </c>
      <c r="V544" t="s">
        <v>188</v>
      </c>
      <c r="W544" s="125">
        <f>SUM(W535:W543)</f>
        <v>0</v>
      </c>
      <c r="X544" s="126">
        <f>SUM(X535:X543)</f>
        <v>0</v>
      </c>
    </row>
    <row r="545" spans="2:20" ht="20.100000000000001" customHeight="1" thickTop="1">
      <c r="B545" s="86" t="s">
        <v>97</v>
      </c>
      <c r="C545" s="81" t="s">
        <v>67</v>
      </c>
      <c r="D545" s="87" t="s">
        <v>105</v>
      </c>
      <c r="E545" s="104" t="b">
        <v>0</v>
      </c>
      <c r="F545" s="108"/>
      <c r="G545" s="88">
        <v>502</v>
      </c>
      <c r="H545" s="123" t="s">
        <v>180</v>
      </c>
      <c r="I545" s="62"/>
      <c r="J545" s="89"/>
      <c r="K545" s="19" t="str">
        <f t="shared" si="45"/>
        <v>--</v>
      </c>
      <c r="L545" s="143"/>
      <c r="M545" s="19" t="str">
        <f t="shared" si="46"/>
        <v>--</v>
      </c>
      <c r="N545" s="143"/>
      <c r="O545" s="106" t="str">
        <f t="shared" si="47"/>
        <v>--</v>
      </c>
      <c r="P545" s="143"/>
      <c r="Q545" s="70" t="b">
        <f t="shared" si="48"/>
        <v>1</v>
      </c>
      <c r="R545" s="136" t="str">
        <f t="shared" si="49"/>
        <v>---</v>
      </c>
      <c r="S545" s="136" t="str">
        <f t="shared" si="50"/>
        <v>---</v>
      </c>
      <c r="T545" s="65" t="str">
        <f t="shared" si="51"/>
        <v>--</v>
      </c>
    </row>
    <row r="546" spans="2:20" ht="20.100000000000001" customHeight="1">
      <c r="B546" s="86" t="s">
        <v>60</v>
      </c>
      <c r="C546" s="81" t="s">
        <v>70</v>
      </c>
      <c r="D546" s="87"/>
      <c r="E546" s="104" t="b">
        <v>0</v>
      </c>
      <c r="F546" s="108"/>
      <c r="G546" s="88">
        <v>31</v>
      </c>
      <c r="H546" s="123" t="s">
        <v>174</v>
      </c>
      <c r="I546" s="62"/>
      <c r="J546" s="89"/>
      <c r="K546" s="19" t="str">
        <f t="shared" si="45"/>
        <v>--</v>
      </c>
      <c r="L546" s="143"/>
      <c r="M546" s="19" t="str">
        <f t="shared" si="46"/>
        <v>--</v>
      </c>
      <c r="N546" s="143"/>
      <c r="O546" s="106">
        <f t="shared" si="47"/>
        <v>0</v>
      </c>
      <c r="P546" s="143"/>
      <c r="Q546" s="70" t="b">
        <f t="shared" si="48"/>
        <v>1</v>
      </c>
      <c r="R546" s="136" t="str">
        <f t="shared" si="49"/>
        <v>---</v>
      </c>
      <c r="S546" s="136" t="str">
        <f t="shared" si="50"/>
        <v>---</v>
      </c>
      <c r="T546" s="65">
        <f t="shared" si="51"/>
        <v>0</v>
      </c>
    </row>
    <row r="547" spans="2:20" ht="20.100000000000001" customHeight="1">
      <c r="B547" s="86" t="s">
        <v>96</v>
      </c>
      <c r="C547" s="81" t="s">
        <v>102</v>
      </c>
      <c r="D547" s="87"/>
      <c r="E547" s="104" t="b">
        <v>0</v>
      </c>
      <c r="F547" s="108"/>
      <c r="G547" s="88">
        <v>6</v>
      </c>
      <c r="H547" s="123" t="s">
        <v>180</v>
      </c>
      <c r="I547" s="62"/>
      <c r="J547" s="89"/>
      <c r="K547" s="19" t="str">
        <f t="shared" si="45"/>
        <v>--</v>
      </c>
      <c r="L547" s="143"/>
      <c r="M547" s="19" t="str">
        <f t="shared" si="46"/>
        <v>--</v>
      </c>
      <c r="N547" s="143"/>
      <c r="O547" s="106" t="str">
        <f t="shared" si="47"/>
        <v>--</v>
      </c>
      <c r="P547" s="143"/>
      <c r="Q547" s="70" t="b">
        <f t="shared" si="48"/>
        <v>1</v>
      </c>
      <c r="R547" s="136" t="str">
        <f t="shared" si="49"/>
        <v>---</v>
      </c>
      <c r="S547" s="136" t="str">
        <f t="shared" si="50"/>
        <v>---</v>
      </c>
      <c r="T547" s="65" t="str">
        <f t="shared" si="51"/>
        <v>--</v>
      </c>
    </row>
    <row r="548" spans="2:20" ht="20.100000000000001" customHeight="1">
      <c r="B548" s="86" t="s">
        <v>59</v>
      </c>
      <c r="C548" s="81" t="s">
        <v>64</v>
      </c>
      <c r="D548" s="87"/>
      <c r="E548" s="104" t="b">
        <v>0</v>
      </c>
      <c r="F548" s="108"/>
      <c r="G548" s="88">
        <v>3</v>
      </c>
      <c r="H548" s="123" t="s">
        <v>180</v>
      </c>
      <c r="I548" s="62"/>
      <c r="J548" s="89"/>
      <c r="K548" s="19" t="str">
        <f t="shared" si="45"/>
        <v>--</v>
      </c>
      <c r="L548" s="143"/>
      <c r="M548" s="19" t="str">
        <f t="shared" si="46"/>
        <v>--</v>
      </c>
      <c r="N548" s="143"/>
      <c r="O548" s="106" t="str">
        <f t="shared" si="47"/>
        <v>--</v>
      </c>
      <c r="P548" s="143"/>
      <c r="Q548" s="70" t="b">
        <f t="shared" si="48"/>
        <v>1</v>
      </c>
      <c r="R548" s="136" t="str">
        <f t="shared" si="49"/>
        <v>---</v>
      </c>
      <c r="S548" s="136" t="str">
        <f t="shared" si="50"/>
        <v>---</v>
      </c>
      <c r="T548" s="65" t="str">
        <f t="shared" si="51"/>
        <v>--</v>
      </c>
    </row>
    <row r="549" spans="2:20" ht="20.100000000000001" customHeight="1">
      <c r="B549" s="86" t="s">
        <v>58</v>
      </c>
      <c r="C549" s="81" t="s">
        <v>71</v>
      </c>
      <c r="D549" s="87"/>
      <c r="E549" s="104" t="b">
        <v>0</v>
      </c>
      <c r="F549" s="108"/>
      <c r="G549" s="88">
        <v>5</v>
      </c>
      <c r="H549" s="123" t="s">
        <v>175</v>
      </c>
      <c r="I549" s="62"/>
      <c r="J549" s="89"/>
      <c r="K549" s="19" t="str">
        <f t="shared" si="45"/>
        <v>--</v>
      </c>
      <c r="L549" s="143"/>
      <c r="M549" s="19" t="str">
        <f t="shared" si="46"/>
        <v>--</v>
      </c>
      <c r="N549" s="143"/>
      <c r="O549" s="106">
        <f t="shared" si="47"/>
        <v>0</v>
      </c>
      <c r="P549" s="143"/>
      <c r="Q549" s="70" t="b">
        <f t="shared" si="48"/>
        <v>1</v>
      </c>
      <c r="R549" s="136" t="str">
        <f t="shared" si="49"/>
        <v>---</v>
      </c>
      <c r="S549" s="136" t="str">
        <f t="shared" si="50"/>
        <v>---</v>
      </c>
      <c r="T549" s="65">
        <f t="shared" si="51"/>
        <v>0</v>
      </c>
    </row>
    <row r="550" spans="2:20" ht="20.100000000000001" customHeight="1">
      <c r="B550" s="86" t="s">
        <v>91</v>
      </c>
      <c r="C550" s="81" t="s">
        <v>63</v>
      </c>
      <c r="D550" s="87"/>
      <c r="E550" s="104" t="b">
        <v>0</v>
      </c>
      <c r="F550" s="108"/>
      <c r="G550" s="88">
        <v>5</v>
      </c>
      <c r="H550" s="123" t="s">
        <v>174</v>
      </c>
      <c r="I550" s="62"/>
      <c r="J550" s="89"/>
      <c r="K550" s="19" t="str">
        <f t="shared" si="45"/>
        <v>--</v>
      </c>
      <c r="L550" s="143"/>
      <c r="M550" s="19" t="str">
        <f t="shared" si="46"/>
        <v>--</v>
      </c>
      <c r="N550" s="143"/>
      <c r="O550" s="106">
        <f t="shared" si="47"/>
        <v>0</v>
      </c>
      <c r="P550" s="143"/>
      <c r="Q550" s="70" t="b">
        <f t="shared" si="48"/>
        <v>1</v>
      </c>
      <c r="R550" s="136" t="str">
        <f t="shared" si="49"/>
        <v>---</v>
      </c>
      <c r="S550" s="136" t="str">
        <f t="shared" si="50"/>
        <v>---</v>
      </c>
      <c r="T550" s="65">
        <f t="shared" si="51"/>
        <v>0</v>
      </c>
    </row>
    <row r="551" spans="2:20" ht="20.100000000000001" customHeight="1">
      <c r="B551" s="86" t="s">
        <v>140</v>
      </c>
      <c r="C551" s="81" t="s">
        <v>62</v>
      </c>
      <c r="D551" s="87"/>
      <c r="E551" s="104" t="b">
        <v>0</v>
      </c>
      <c r="F551" s="108"/>
      <c r="G551" s="88">
        <v>5</v>
      </c>
      <c r="H551" s="123" t="s">
        <v>174</v>
      </c>
      <c r="I551" s="62"/>
      <c r="J551" s="89"/>
      <c r="K551" s="19" t="str">
        <f t="shared" si="45"/>
        <v>--</v>
      </c>
      <c r="L551" s="143"/>
      <c r="M551" s="19" t="str">
        <f t="shared" si="46"/>
        <v>--</v>
      </c>
      <c r="N551" s="143"/>
      <c r="O551" s="106">
        <f t="shared" si="47"/>
        <v>0</v>
      </c>
      <c r="P551" s="143"/>
      <c r="Q551" s="70" t="b">
        <f t="shared" si="48"/>
        <v>1</v>
      </c>
      <c r="R551" s="136" t="str">
        <f t="shared" si="49"/>
        <v>---</v>
      </c>
      <c r="S551" s="136" t="str">
        <f t="shared" si="50"/>
        <v>---</v>
      </c>
      <c r="T551" s="65">
        <f t="shared" si="51"/>
        <v>0</v>
      </c>
    </row>
    <row r="552" spans="2:20" ht="20.100000000000001" customHeight="1">
      <c r="B552" s="86" t="s">
        <v>106</v>
      </c>
      <c r="C552" s="81" t="s">
        <v>61</v>
      </c>
      <c r="D552" s="87"/>
      <c r="E552" s="104" t="b">
        <v>0</v>
      </c>
      <c r="F552" s="108"/>
      <c r="G552" s="88">
        <v>0</v>
      </c>
      <c r="H552" s="123" t="s">
        <v>180</v>
      </c>
      <c r="I552" s="62">
        <v>0.3</v>
      </c>
      <c r="J552" s="89"/>
      <c r="K552" s="19" t="str">
        <f t="shared" si="45"/>
        <v>--</v>
      </c>
      <c r="L552" s="143"/>
      <c r="M552" s="19" t="str">
        <f t="shared" si="46"/>
        <v>--</v>
      </c>
      <c r="N552" s="143"/>
      <c r="O552" s="106">
        <f t="shared" si="47"/>
        <v>0</v>
      </c>
      <c r="P552" s="143"/>
      <c r="Q552" s="70" t="b">
        <f t="shared" si="48"/>
        <v>1</v>
      </c>
      <c r="R552" s="136" t="str">
        <f t="shared" si="49"/>
        <v>---</v>
      </c>
      <c r="S552" s="136" t="str">
        <f t="shared" si="50"/>
        <v>---</v>
      </c>
      <c r="T552" s="65">
        <f t="shared" si="51"/>
        <v>0</v>
      </c>
    </row>
    <row r="553" spans="2:20" ht="20.100000000000001" customHeight="1">
      <c r="B553" s="86" t="s">
        <v>107</v>
      </c>
      <c r="C553" s="81" t="s">
        <v>108</v>
      </c>
      <c r="D553" s="87"/>
      <c r="E553" s="104" t="b">
        <v>0</v>
      </c>
      <c r="F553" s="108"/>
      <c r="G553" s="88"/>
      <c r="H553" s="123" t="s">
        <v>180</v>
      </c>
      <c r="I553" s="62">
        <v>1.4E-2</v>
      </c>
      <c r="J553" s="89"/>
      <c r="K553" s="19" t="str">
        <f t="shared" si="45"/>
        <v>--</v>
      </c>
      <c r="L553" s="143"/>
      <c r="M553" s="19" t="str">
        <f t="shared" si="46"/>
        <v>--</v>
      </c>
      <c r="N553" s="143"/>
      <c r="O553" s="106">
        <f t="shared" si="47"/>
        <v>0</v>
      </c>
      <c r="P553" s="143"/>
      <c r="Q553" s="70" t="b">
        <f t="shared" si="48"/>
        <v>1</v>
      </c>
      <c r="R553" s="136" t="str">
        <f t="shared" si="49"/>
        <v>---</v>
      </c>
      <c r="S553" s="136" t="str">
        <f t="shared" si="50"/>
        <v>---</v>
      </c>
      <c r="T553" s="65">
        <f t="shared" si="51"/>
        <v>0</v>
      </c>
    </row>
    <row r="554" spans="2:20" ht="20.100000000000001" customHeight="1">
      <c r="B554" s="86" t="s">
        <v>119</v>
      </c>
      <c r="C554" s="81"/>
      <c r="D554" s="87" t="s">
        <v>120</v>
      </c>
      <c r="E554" s="104" t="b">
        <v>0</v>
      </c>
      <c r="F554" s="108"/>
      <c r="G554" s="88"/>
      <c r="H554" s="123" t="s">
        <v>180</v>
      </c>
      <c r="I554" s="62">
        <v>19</v>
      </c>
      <c r="J554" s="89"/>
      <c r="K554" s="19" t="str">
        <f t="shared" si="45"/>
        <v>--</v>
      </c>
      <c r="L554" s="143"/>
      <c r="M554" s="19" t="str">
        <f t="shared" si="46"/>
        <v>--</v>
      </c>
      <c r="N554" s="143"/>
      <c r="O554" s="106">
        <f t="shared" si="47"/>
        <v>0</v>
      </c>
      <c r="P554" s="143"/>
      <c r="Q554" s="70" t="b">
        <f t="shared" si="48"/>
        <v>1</v>
      </c>
      <c r="R554" s="136" t="str">
        <f t="shared" si="49"/>
        <v>---</v>
      </c>
      <c r="S554" s="136" t="str">
        <f t="shared" si="50"/>
        <v>---</v>
      </c>
      <c r="T554" s="65">
        <f t="shared" si="51"/>
        <v>0</v>
      </c>
    </row>
    <row r="555" spans="2:20" ht="20.100000000000001" customHeight="1">
      <c r="B555" s="86" t="s">
        <v>117</v>
      </c>
      <c r="C555" s="81"/>
      <c r="D555" s="87" t="s">
        <v>118</v>
      </c>
      <c r="E555" s="104" t="b">
        <v>0</v>
      </c>
      <c r="F555" s="108"/>
      <c r="G555" s="88"/>
      <c r="H555" s="123" t="s">
        <v>175</v>
      </c>
      <c r="I555" s="62"/>
      <c r="J555" s="89"/>
      <c r="K555" s="19" t="str">
        <f t="shared" si="45"/>
        <v>--</v>
      </c>
      <c r="L555" s="143"/>
      <c r="M555" s="19" t="str">
        <f t="shared" si="46"/>
        <v>--</v>
      </c>
      <c r="N555" s="143"/>
      <c r="O555" s="106">
        <f t="shared" si="47"/>
        <v>0</v>
      </c>
      <c r="P555" s="143"/>
      <c r="Q555" s="70" t="b">
        <f t="shared" si="48"/>
        <v>1</v>
      </c>
      <c r="R555" s="136" t="str">
        <f t="shared" si="49"/>
        <v>---</v>
      </c>
      <c r="S555" s="136" t="str">
        <f t="shared" si="50"/>
        <v>---</v>
      </c>
      <c r="T555" s="65">
        <f t="shared" si="51"/>
        <v>0</v>
      </c>
    </row>
    <row r="556" spans="2:20" ht="20.100000000000001" customHeight="1">
      <c r="B556" s="86" t="s">
        <v>103</v>
      </c>
      <c r="C556" s="81" t="s">
        <v>104</v>
      </c>
      <c r="D556" s="87"/>
      <c r="E556" s="104" t="b">
        <v>0</v>
      </c>
      <c r="F556" s="108"/>
      <c r="G556" s="88"/>
      <c r="H556" s="123" t="s">
        <v>180</v>
      </c>
      <c r="I556" s="62"/>
      <c r="J556" s="89"/>
      <c r="K556" s="19" t="str">
        <f t="shared" si="45"/>
        <v>--</v>
      </c>
      <c r="L556" s="143"/>
      <c r="M556" s="19" t="str">
        <f t="shared" si="46"/>
        <v>--</v>
      </c>
      <c r="N556" s="143"/>
      <c r="O556" s="106" t="str">
        <f t="shared" si="47"/>
        <v>--</v>
      </c>
      <c r="P556" s="143"/>
      <c r="Q556" s="70" t="b">
        <f t="shared" si="48"/>
        <v>1</v>
      </c>
      <c r="R556" s="136" t="str">
        <f t="shared" si="49"/>
        <v>---</v>
      </c>
      <c r="S556" s="136" t="str">
        <f t="shared" si="50"/>
        <v>---</v>
      </c>
      <c r="T556" s="65" t="str">
        <f t="shared" si="51"/>
        <v>--</v>
      </c>
    </row>
    <row r="557" spans="2:20" ht="20.100000000000001" customHeight="1">
      <c r="B557" s="85" t="s">
        <v>125</v>
      </c>
      <c r="C557" s="81"/>
      <c r="D557" s="83"/>
      <c r="E557" s="104" t="b">
        <v>0</v>
      </c>
      <c r="F557" s="109">
        <v>5.0000000000000001E-3</v>
      </c>
      <c r="G557" s="89"/>
      <c r="H557" s="123" t="s">
        <v>180</v>
      </c>
      <c r="I557" s="62">
        <v>0.01</v>
      </c>
      <c r="J557" s="89"/>
      <c r="K557" s="19" t="str">
        <f t="shared" si="45"/>
        <v>--</v>
      </c>
      <c r="L557" s="143" t="str">
        <f>IF(K557&gt;0,IFERROR(MATCH(K557,R_11values,-1),""),"")</f>
        <v/>
      </c>
      <c r="M557" s="19" t="str">
        <f t="shared" si="46"/>
        <v>--</v>
      </c>
      <c r="N557" s="143" t="str">
        <f xml:space="preserve"> IF(M557&gt;0, IFERROR(MATCH(M557,CO2values,-1),""),"")</f>
        <v/>
      </c>
      <c r="O557" s="106">
        <f t="shared" si="47"/>
        <v>0</v>
      </c>
      <c r="P557" s="143" t="str">
        <f xml:space="preserve"> IF(O557&gt;0, IFERROR(MATCH(O557,NVvalues,-1),""),"")</f>
        <v/>
      </c>
      <c r="Q557" s="70" t="b">
        <f t="shared" si="48"/>
        <v>1</v>
      </c>
      <c r="R557" s="136" t="str">
        <f t="shared" si="49"/>
        <v>---</v>
      </c>
      <c r="S557" s="136" t="str">
        <f t="shared" si="50"/>
        <v>---</v>
      </c>
      <c r="T557" s="65">
        <f t="shared" si="51"/>
        <v>0</v>
      </c>
    </row>
    <row r="558" spans="2:20" ht="20.100000000000001" customHeight="1" thickBot="1">
      <c r="B558" s="86" t="s">
        <v>126</v>
      </c>
      <c r="C558" s="81"/>
      <c r="D558" s="83"/>
      <c r="E558" s="104" t="b">
        <v>0</v>
      </c>
      <c r="F558" s="107">
        <v>4.1000000000000002E-2</v>
      </c>
      <c r="G558" s="90">
        <v>3096</v>
      </c>
      <c r="H558" s="123" t="s">
        <v>180</v>
      </c>
      <c r="I558" s="62">
        <v>1.0000000000000001E-5</v>
      </c>
      <c r="J558" s="89"/>
      <c r="K558" s="19" t="str">
        <f t="shared" si="45"/>
        <v>--</v>
      </c>
      <c r="L558" s="143" t="str">
        <f>IF(K558&gt;0,IFERROR(MATCH(K558,R_11values,-1),""),"")</f>
        <v/>
      </c>
      <c r="M558" s="19" t="str">
        <f t="shared" si="46"/>
        <v>--</v>
      </c>
      <c r="N558" s="143" t="str">
        <f xml:space="preserve"> IF(M558&gt;0, IFERROR(MATCH(M558,CO2values,-1),""),"")</f>
        <v/>
      </c>
      <c r="O558" s="106">
        <f t="shared" si="47"/>
        <v>0</v>
      </c>
      <c r="P558" s="143" t="str">
        <f xml:space="preserve"> IF(O558&gt;0, IFERROR(MATCH(O558,NVvalues,-1),""),"")</f>
        <v/>
      </c>
      <c r="Q558" s="70" t="b">
        <f t="shared" si="48"/>
        <v>1</v>
      </c>
      <c r="R558" s="136" t="str">
        <f t="shared" si="49"/>
        <v>---</v>
      </c>
      <c r="S558" s="136" t="str">
        <f t="shared" si="50"/>
        <v>---</v>
      </c>
      <c r="T558" s="65">
        <f t="shared" si="51"/>
        <v>0</v>
      </c>
    </row>
    <row r="559" spans="2:20" ht="13.5" thickBot="1">
      <c r="B559" s="73" t="s">
        <v>195</v>
      </c>
      <c r="C559" s="37"/>
      <c r="D559" s="55"/>
      <c r="E559" s="55"/>
      <c r="F559" s="71"/>
      <c r="G559" s="189" t="s">
        <v>16</v>
      </c>
      <c r="H559" s="189"/>
      <c r="I559" s="189"/>
      <c r="J559" s="190"/>
      <c r="K559" s="10"/>
      <c r="L559" s="10"/>
      <c r="M559" s="10"/>
      <c r="N559" s="10"/>
      <c r="O559" s="10"/>
      <c r="P559" s="143"/>
      <c r="Q559" s="91" t="s">
        <v>93</v>
      </c>
      <c r="R559" s="92">
        <f>IF($S562,SUM(R532:R558),"Invalid")</f>
        <v>0</v>
      </c>
      <c r="S559" s="92">
        <f>IF($S562,SUM(S532:S558),"Invalid")</f>
        <v>0</v>
      </c>
      <c r="T559" s="93">
        <f>IF($S562,SUM(T532:T558),"Invalid")</f>
        <v>0</v>
      </c>
    </row>
    <row r="560" spans="2:20" ht="13.5" thickTop="1">
      <c r="B560" s="38"/>
      <c r="C560" s="6"/>
      <c r="D560" s="137" t="s">
        <v>13</v>
      </c>
      <c r="E560" s="137"/>
      <c r="F560" s="137" t="s">
        <v>15</v>
      </c>
      <c r="G560" s="137">
        <v>1</v>
      </c>
      <c r="H560" s="137">
        <v>2</v>
      </c>
      <c r="I560" s="137">
        <v>3</v>
      </c>
      <c r="J560" s="72">
        <v>4</v>
      </c>
      <c r="K560" s="6"/>
      <c r="L560" s="6"/>
      <c r="M560" s="6"/>
      <c r="N560" s="6"/>
      <c r="O560" s="6"/>
      <c r="P560" s="44"/>
      <c r="Q560" s="191" t="s">
        <v>16</v>
      </c>
      <c r="R560" s="193" t="str">
        <f>IFERROR(IF(0=R559,"",MATCH(R559,R_11values,-1)),"Invalid")</f>
        <v/>
      </c>
      <c r="S560" s="193" t="str">
        <f>IFERROR(IF(0=S559,"",MATCH(S559,CO2values,-1)),"Invalid")</f>
        <v/>
      </c>
      <c r="T560" s="195" t="str">
        <f>IFERROR(IF(0=T559,"",MATCH(T559,NVvalues,-1)),"Invalid")</f>
        <v/>
      </c>
    </row>
    <row r="561" spans="1:20" ht="13.5" thickBot="1">
      <c r="B561" s="38"/>
      <c r="C561" s="6"/>
      <c r="D561" s="152" t="str">
        <f>C525</f>
        <v>Number/NameS7</v>
      </c>
      <c r="E561" s="152"/>
      <c r="F561" s="152" t="s">
        <v>112</v>
      </c>
      <c r="G561" s="136" t="str">
        <f>IF($S562,IF(R560=G560,N525,""),"Invalid")</f>
        <v/>
      </c>
      <c r="H561" s="136" t="str">
        <f>IF($S562,IF(R560=H560,N525,""),"Invalid")</f>
        <v/>
      </c>
      <c r="I561" s="136" t="str">
        <f>IF($S562,IF(R560=I560,N525,""),"Invalid")</f>
        <v/>
      </c>
      <c r="J561" s="65" t="str">
        <f>IF($S562,IF(R560=J560,N525,""),"Invalid")</f>
        <v/>
      </c>
      <c r="K561" s="44"/>
      <c r="L561" s="44"/>
      <c r="M561" s="44"/>
      <c r="N561" s="44"/>
      <c r="O561" s="44"/>
      <c r="P561" s="44"/>
      <c r="Q561" s="192"/>
      <c r="R561" s="194"/>
      <c r="S561" s="194"/>
      <c r="T561" s="196"/>
    </row>
    <row r="562" spans="1:20">
      <c r="B562" s="38"/>
      <c r="C562" s="6"/>
      <c r="D562" s="6"/>
      <c r="E562" s="6"/>
      <c r="F562" s="152" t="s">
        <v>113</v>
      </c>
      <c r="G562" s="136" t="str">
        <f>IF($S562,IF(S560=G560,N525,""),"Invalid")</f>
        <v/>
      </c>
      <c r="H562" s="136" t="str">
        <f>IF($S562,IF(S560=H560,N525,""),"Invalid")</f>
        <v/>
      </c>
      <c r="I562" s="136" t="str">
        <f>IF($S562,IF(R560=I560,N525,""),"Invalid")</f>
        <v/>
      </c>
      <c r="J562" s="65" t="str">
        <f>IF($S562,IF(R560=J560,N525,""),"Invalid")</f>
        <v/>
      </c>
      <c r="K562" s="44"/>
      <c r="L562" s="44"/>
      <c r="M562" s="44"/>
      <c r="N562" s="44"/>
      <c r="O562" s="44"/>
      <c r="P562" s="44"/>
      <c r="Q562" s="44"/>
      <c r="R562" s="66" t="s">
        <v>127</v>
      </c>
      <c r="S562" t="b">
        <f>AND(Q531:Q558)</f>
        <v>1</v>
      </c>
      <c r="T562" s="44"/>
    </row>
    <row r="563" spans="1:20">
      <c r="B563" s="38"/>
      <c r="C563" s="4"/>
      <c r="D563" s="4"/>
      <c r="E563" s="4"/>
      <c r="F563" s="140" t="s">
        <v>116</v>
      </c>
      <c r="G563" s="135" t="str">
        <f>IF($S562,IF(T560=G560,N525,""),"Invalid")</f>
        <v/>
      </c>
      <c r="H563" s="135" t="str">
        <f>IF($S562,IF(T560=H560,N525,""),"Invalid")</f>
        <v/>
      </c>
      <c r="I563" s="135" t="str">
        <f>IF($S562,IF(T560=I560,N525,""),"Invalid")</f>
        <v/>
      </c>
      <c r="J563" s="94" t="str">
        <f>IF($S562,IF(T560=J560,N525,""),"Invalid")</f>
        <v/>
      </c>
    </row>
    <row r="564" spans="1:20">
      <c r="B564" s="38"/>
      <c r="C564" s="4"/>
      <c r="D564" s="4"/>
      <c r="E564" s="4"/>
      <c r="F564" s="140" t="s">
        <v>93</v>
      </c>
      <c r="G564" s="20">
        <f>IF($S562,SUM(G561:G563),"Invalid")</f>
        <v>0</v>
      </c>
      <c r="H564" s="20">
        <f>IF($S562,SUM(H561:H563),"Invalid")</f>
        <v>0</v>
      </c>
      <c r="I564" s="20">
        <f>IF($S562,SUM(I561:I563),"Invalid")</f>
        <v>0</v>
      </c>
      <c r="J564" s="58">
        <f>IF($S562,SUM(J561:J563),"Invalid")</f>
        <v>0</v>
      </c>
    </row>
    <row r="565" spans="1:20">
      <c r="B565" s="38"/>
      <c r="C565" s="4"/>
      <c r="D565" s="4"/>
      <c r="E565" s="4"/>
      <c r="F565" s="140" t="s">
        <v>14</v>
      </c>
      <c r="G565" s="144" t="str">
        <f>IFERROR(IF(G564&gt;0,INDEX(LGletters,MATCH((G564),LGvalues,-1)),""),"Invalid")</f>
        <v/>
      </c>
      <c r="H565" s="144" t="str">
        <f>IFERROR(IF(H564&gt;0,INDEX(LGletters,MATCH((H564),LGvalues,-1)),""),"Invalid")</f>
        <v/>
      </c>
      <c r="I565" s="144" t="str">
        <f>IFERROR(IF(I564&gt;0,INDEX(LGletters,MATCH((I564),LGvalues,-1)),""),"Invalid")</f>
        <v/>
      </c>
      <c r="J565" s="56" t="str">
        <f>IFERROR(IF(J564&gt;0,INDEX(LGletters,MATCH((J564),LGvalues,-1)),""),"Invalid")</f>
        <v/>
      </c>
    </row>
    <row r="566" spans="1:20">
      <c r="B566" s="38"/>
      <c r="C566" s="4"/>
      <c r="D566" s="4"/>
      <c r="E566" s="4"/>
      <c r="F566" s="140" t="s">
        <v>23</v>
      </c>
      <c r="G566" s="135" t="str">
        <f>IFERROR(IF(G565="","",INDEX(Rindices, G560,FIND(UPPER(G565),"ABCDEF"))),"Invalid")</f>
        <v/>
      </c>
      <c r="H566" s="135" t="str">
        <f>IFERROR(IF(H565="","",INDEX(Rindices, H560,FIND(UPPER(H565),"ABCDEF"))),"Invalid")</f>
        <v/>
      </c>
      <c r="I566" s="135" t="str">
        <f>IFERROR(IF(I565="","",INDEX(Rindices, I560,FIND(UPPER(I565),"ABCDEF"))),"Invalid")</f>
        <v/>
      </c>
      <c r="J566" s="94" t="str">
        <f>IFERROR(IF(J565="","",INDEX(Rindices, J560,FIND(UPPER(J565),"ABCDEF"))),"Invalid")</f>
        <v/>
      </c>
    </row>
    <row r="567" spans="1:20" ht="13.5" thickBot="1">
      <c r="B567" s="40"/>
      <c r="C567" s="32"/>
      <c r="D567" s="32"/>
      <c r="E567" s="32"/>
      <c r="F567" s="41" t="s">
        <v>12</v>
      </c>
      <c r="G567" s="59" t="str">
        <f>IF($S562,IFERROR(CHOOSE(G566,"Very Low","Low","Medium","High","Very High"),""),"Invalid")</f>
        <v/>
      </c>
      <c r="H567" s="59" t="str">
        <f>IF($S562,IFERROR(CHOOSE(H566,"Very Low","Low","Medium","High","Very High"),""),"Invalid")</f>
        <v/>
      </c>
      <c r="I567" s="59" t="str">
        <f>IF($S562,IFERROR(CHOOSE(I566,"Very Low","Low","Medium","High","Very High"),""),"Invalid")</f>
        <v/>
      </c>
      <c r="J567" s="60" t="str">
        <f>IF($S562,IFERROR(CHOOSE(J566,"Very Low","Low","Medium","High","Very High"),""),"Invalid")</f>
        <v/>
      </c>
    </row>
    <row r="568" spans="1:20">
      <c r="A568" s="4"/>
      <c r="B568" s="4"/>
      <c r="C568" s="4"/>
      <c r="D568" s="4"/>
      <c r="E568" s="4"/>
      <c r="F568" s="140"/>
      <c r="G568" s="143"/>
      <c r="H568" s="143"/>
      <c r="I568" s="143"/>
      <c r="J568" s="143"/>
    </row>
    <row r="569" spans="1:20" ht="37.5" customHeight="1" thickBot="1">
      <c r="A569" s="4"/>
      <c r="B569" s="197" t="s">
        <v>202</v>
      </c>
      <c r="C569" s="197"/>
      <c r="D569" s="197"/>
      <c r="E569" s="197"/>
      <c r="F569" s="197"/>
      <c r="G569" s="197"/>
      <c r="H569" s="197"/>
      <c r="I569" s="197"/>
      <c r="J569" s="197"/>
      <c r="K569" s="197"/>
      <c r="L569" s="197"/>
      <c r="M569" s="197"/>
      <c r="N569" s="197"/>
      <c r="O569" s="197"/>
    </row>
    <row r="570" spans="1:20">
      <c r="B570" s="73" t="s">
        <v>196</v>
      </c>
      <c r="C570" s="37"/>
      <c r="D570" s="149" t="s">
        <v>197</v>
      </c>
      <c r="E570" s="150" t="str">
        <f>C525</f>
        <v>Number/NameS7</v>
      </c>
      <c r="F570" s="71"/>
      <c r="G570" s="189" t="s">
        <v>16</v>
      </c>
      <c r="H570" s="189"/>
      <c r="I570" s="189"/>
      <c r="J570" s="190"/>
    </row>
    <row r="571" spans="1:20">
      <c r="B571" s="38"/>
      <c r="C571" s="137" t="s">
        <v>15</v>
      </c>
      <c r="D571" s="4"/>
      <c r="E571" s="137"/>
      <c r="F571" s="4"/>
      <c r="G571" s="137">
        <v>1</v>
      </c>
      <c r="H571" s="137">
        <v>2</v>
      </c>
      <c r="I571" s="137">
        <v>3</v>
      </c>
      <c r="J571" s="72">
        <v>4</v>
      </c>
    </row>
    <row r="572" spans="1:20">
      <c r="B572" s="38"/>
      <c r="C572" s="199" t="s">
        <v>206</v>
      </c>
      <c r="D572" s="198"/>
      <c r="E572" s="198"/>
      <c r="F572" s="198"/>
      <c r="G572" s="11"/>
      <c r="H572" s="11"/>
      <c r="I572" s="11">
        <v>0.06</v>
      </c>
      <c r="J572" s="154"/>
    </row>
    <row r="573" spans="1:20">
      <c r="B573" s="38"/>
      <c r="C573" s="199"/>
      <c r="D573" s="198"/>
      <c r="E573" s="198"/>
      <c r="F573" s="198"/>
      <c r="G573" s="11"/>
      <c r="H573" s="11"/>
      <c r="I573" s="11"/>
      <c r="J573" s="154"/>
    </row>
    <row r="574" spans="1:20">
      <c r="B574" s="38"/>
      <c r="C574" s="198"/>
      <c r="D574" s="198"/>
      <c r="E574" s="198"/>
      <c r="F574" s="198"/>
      <c r="G574" s="11"/>
      <c r="H574" s="11"/>
      <c r="I574" s="11"/>
      <c r="J574" s="154"/>
    </row>
    <row r="575" spans="1:20">
      <c r="B575" s="38"/>
      <c r="C575" s="198"/>
      <c r="D575" s="198"/>
      <c r="E575" s="198"/>
      <c r="F575" s="198"/>
      <c r="G575" s="11"/>
      <c r="H575" s="11"/>
      <c r="I575" s="11"/>
      <c r="J575" s="154"/>
    </row>
    <row r="576" spans="1:20">
      <c r="B576" s="38"/>
      <c r="C576" s="198"/>
      <c r="D576" s="198"/>
      <c r="E576" s="198"/>
      <c r="F576" s="198"/>
      <c r="G576" s="11"/>
      <c r="H576" s="11"/>
      <c r="I576" s="11"/>
      <c r="J576" s="154"/>
    </row>
    <row r="577" spans="2:10">
      <c r="B577" s="38"/>
      <c r="C577" s="198"/>
      <c r="D577" s="198"/>
      <c r="E577" s="198"/>
      <c r="F577" s="198"/>
      <c r="G577" s="11"/>
      <c r="H577" s="11"/>
      <c r="I577" s="11"/>
      <c r="J577" s="154"/>
    </row>
    <row r="578" spans="2:10">
      <c r="B578" s="38"/>
      <c r="C578" s="198"/>
      <c r="D578" s="198"/>
      <c r="E578" s="198"/>
      <c r="F578" s="198"/>
      <c r="G578" s="11"/>
      <c r="H578" s="11"/>
      <c r="I578" s="11"/>
      <c r="J578" s="154"/>
    </row>
    <row r="579" spans="2:10">
      <c r="B579" s="38"/>
      <c r="C579" s="198"/>
      <c r="D579" s="198"/>
      <c r="E579" s="198"/>
      <c r="F579" s="198"/>
      <c r="G579" s="11"/>
      <c r="H579" s="11"/>
      <c r="I579" s="11"/>
      <c r="J579" s="154"/>
    </row>
    <row r="580" spans="2:10">
      <c r="B580" s="38"/>
      <c r="C580" s="198"/>
      <c r="D580" s="198"/>
      <c r="E580" s="198"/>
      <c r="F580" s="198"/>
      <c r="G580" s="11"/>
      <c r="H580" s="11"/>
      <c r="I580" s="11"/>
      <c r="J580" s="154"/>
    </row>
    <row r="581" spans="2:10">
      <c r="B581" s="38"/>
      <c r="C581" s="198"/>
      <c r="D581" s="198"/>
      <c r="E581" s="198"/>
      <c r="F581" s="198"/>
      <c r="G581" s="11"/>
      <c r="H581" s="11"/>
      <c r="I581" s="11"/>
      <c r="J581" s="154"/>
    </row>
    <row r="582" spans="2:10">
      <c r="B582" s="38"/>
      <c r="C582" s="198"/>
      <c r="D582" s="198"/>
      <c r="E582" s="198"/>
      <c r="F582" s="198"/>
      <c r="G582" s="11"/>
      <c r="H582" s="11"/>
      <c r="I582" s="11"/>
      <c r="J582" s="154"/>
    </row>
    <row r="583" spans="2:10">
      <c r="B583" s="38"/>
      <c r="C583" s="198"/>
      <c r="D583" s="198"/>
      <c r="E583" s="198"/>
      <c r="F583" s="198"/>
      <c r="G583" s="20"/>
      <c r="H583" s="20"/>
      <c r="I583" s="20"/>
      <c r="J583" s="58"/>
    </row>
    <row r="584" spans="2:10" ht="13.5" thickBot="1">
      <c r="B584" s="38"/>
      <c r="C584" s="4"/>
      <c r="D584" s="4"/>
      <c r="E584" s="4"/>
      <c r="F584" s="140" t="s">
        <v>93</v>
      </c>
      <c r="G584" s="98">
        <f>SUM(G572:G583)</f>
        <v>0</v>
      </c>
      <c r="H584" s="98">
        <f>SUM(H572:H583)</f>
        <v>0</v>
      </c>
      <c r="I584" s="98">
        <f>SUM(I572:I583)</f>
        <v>0.06</v>
      </c>
      <c r="J584" s="99">
        <f>SUM(J572:J583)</f>
        <v>0</v>
      </c>
    </row>
    <row r="585" spans="2:10" ht="13.5" thickTop="1">
      <c r="B585" s="38"/>
      <c r="C585" s="4"/>
      <c r="D585" s="4"/>
      <c r="E585" s="4"/>
      <c r="F585" s="140" t="s">
        <v>14</v>
      </c>
      <c r="G585" s="144" t="str">
        <f>IFERROR(IF(G584&gt;0,INDEX(LGletters,MATCH((G584),LGvalues,-1)),""),"Invalid")</f>
        <v/>
      </c>
      <c r="H585" s="144" t="str">
        <f>IFERROR(IF(H584&gt;0,INDEX(LGletters,MATCH((H584),LGvalues,-1)),""),"Invalid")</f>
        <v/>
      </c>
      <c r="I585" s="144" t="str">
        <f>IFERROR(IF(I584&gt;0,INDEX(LGletters,MATCH((I584),LGvalues,-1)),""),"Invalid")</f>
        <v>C</v>
      </c>
      <c r="J585" s="56" t="str">
        <f>IFERROR(IF(J584&gt;0,INDEX(LGletters,MATCH((J584),LGvalues,-1)),""),"Invalid")</f>
        <v/>
      </c>
    </row>
    <row r="586" spans="2:10">
      <c r="B586" s="38"/>
      <c r="C586" s="4"/>
      <c r="D586" s="4"/>
      <c r="E586" s="4"/>
      <c r="F586" s="140" t="s">
        <v>23</v>
      </c>
      <c r="G586" s="135" t="str">
        <f>IF(G585="","",INDEX(Rindices, G571,FIND(UPPER(G585),"ABCDEF")))</f>
        <v/>
      </c>
      <c r="H586" s="135" t="str">
        <f>IF(H585="","",INDEX(Rindices, H571,FIND(UPPER(H585),"ABCDEF")))</f>
        <v/>
      </c>
      <c r="I586" s="135">
        <f>IF(I585="","",INDEX(Rindices, I571,FIND(UPPER(I585),"ABCDEF")))</f>
        <v>2</v>
      </c>
      <c r="J586" s="94" t="str">
        <f>IF(J585="","",INDEX(Rindices, J571,FIND(UPPER(J585),"ABCDEF")))</f>
        <v/>
      </c>
    </row>
    <row r="587" spans="2:10" ht="13.5" thickBot="1">
      <c r="B587" s="40"/>
      <c r="C587" s="32"/>
      <c r="D587" s="32"/>
      <c r="E587" s="32"/>
      <c r="F587" s="41" t="s">
        <v>12</v>
      </c>
      <c r="G587" s="148" t="str">
        <f>IFERROR(CHOOSE(G586,"Very Low","Low","Medium","High","Very High"),"")</f>
        <v/>
      </c>
      <c r="H587" s="148" t="str">
        <f>IFERROR(CHOOSE(H586,"Very Low","Low","Medium","High","Very High"),"")</f>
        <v/>
      </c>
      <c r="I587" s="148" t="str">
        <f>IFERROR(CHOOSE(I586,"Very Low","Low","Medium","High","Very High"),"")</f>
        <v>Low</v>
      </c>
      <c r="J587" s="151" t="str">
        <f>IFERROR(CHOOSE(J586,"Very Low","Low","Medium","High","Very High"),"")</f>
        <v/>
      </c>
    </row>
    <row r="588" spans="2:10" ht="13.5" thickBot="1">
      <c r="B588" s="4"/>
      <c r="C588" s="4"/>
      <c r="D588" s="4"/>
      <c r="E588" s="4"/>
      <c r="F588" s="140"/>
      <c r="G588" s="143"/>
      <c r="H588" s="143"/>
      <c r="I588" s="143"/>
      <c r="J588" s="143"/>
    </row>
    <row r="589" spans="2:10">
      <c r="B589" s="73" t="s">
        <v>198</v>
      </c>
      <c r="C589" s="37"/>
      <c r="D589" s="149" t="s">
        <v>197</v>
      </c>
      <c r="E589" s="150" t="str">
        <f>C525</f>
        <v>Number/NameS7</v>
      </c>
      <c r="F589" s="71"/>
      <c r="G589" s="189" t="s">
        <v>16</v>
      </c>
      <c r="H589" s="189"/>
      <c r="I589" s="189"/>
      <c r="J589" s="190"/>
    </row>
    <row r="590" spans="2:10">
      <c r="B590" s="38"/>
      <c r="C590" s="137" t="s">
        <v>15</v>
      </c>
      <c r="D590" s="4"/>
      <c r="E590" s="137"/>
      <c r="F590" s="4"/>
      <c r="G590" s="137">
        <v>1</v>
      </c>
      <c r="H590" s="137">
        <v>2</v>
      </c>
      <c r="I590" s="137">
        <v>3</v>
      </c>
      <c r="J590" s="72">
        <v>4</v>
      </c>
    </row>
    <row r="591" spans="2:10">
      <c r="B591" s="38"/>
      <c r="C591" s="199" t="s">
        <v>33</v>
      </c>
      <c r="D591" s="199"/>
      <c r="E591" s="199"/>
      <c r="F591" s="199"/>
      <c r="G591" s="137"/>
      <c r="H591" s="137"/>
      <c r="I591" s="137"/>
      <c r="J591" s="154">
        <v>0.06</v>
      </c>
    </row>
    <row r="592" spans="2:10">
      <c r="B592" s="38"/>
      <c r="C592" s="199"/>
      <c r="D592" s="199"/>
      <c r="E592" s="199"/>
      <c r="F592" s="199"/>
      <c r="G592" s="137"/>
      <c r="H592" s="137"/>
      <c r="I592" s="137"/>
      <c r="J592" s="72"/>
    </row>
    <row r="593" spans="2:10">
      <c r="B593" s="38"/>
      <c r="C593" s="199"/>
      <c r="D593" s="199"/>
      <c r="E593" s="199"/>
      <c r="F593" s="199"/>
      <c r="G593" s="137"/>
      <c r="H593" s="137"/>
      <c r="I593" s="137"/>
      <c r="J593" s="72"/>
    </row>
    <row r="594" spans="2:10">
      <c r="B594" s="38"/>
      <c r="C594" s="199"/>
      <c r="D594" s="199"/>
      <c r="E594" s="199"/>
      <c r="F594" s="199"/>
      <c r="G594" s="137"/>
      <c r="H594" s="137"/>
      <c r="I594" s="137"/>
      <c r="J594" s="72"/>
    </row>
    <row r="595" spans="2:10">
      <c r="B595" s="38"/>
      <c r="C595" s="199"/>
      <c r="D595" s="199"/>
      <c r="E595" s="199"/>
      <c r="F595" s="199"/>
      <c r="G595" s="137"/>
      <c r="H595" s="137"/>
      <c r="I595" s="137"/>
      <c r="J595" s="72"/>
    </row>
    <row r="596" spans="2:10">
      <c r="B596" s="38"/>
      <c r="C596" s="199"/>
      <c r="D596" s="199"/>
      <c r="E596" s="199"/>
      <c r="F596" s="199"/>
      <c r="G596" s="137"/>
      <c r="H596" s="137"/>
      <c r="I596" s="137"/>
      <c r="J596" s="72"/>
    </row>
    <row r="597" spans="2:10">
      <c r="B597" s="38"/>
      <c r="C597" s="199"/>
      <c r="D597" s="199"/>
      <c r="E597" s="199"/>
      <c r="F597" s="199"/>
      <c r="G597" s="137"/>
      <c r="H597" s="137"/>
      <c r="I597" s="137"/>
      <c r="J597" s="72"/>
    </row>
    <row r="598" spans="2:10">
      <c r="B598" s="38"/>
      <c r="C598" s="199"/>
      <c r="D598" s="199"/>
      <c r="E598" s="199"/>
      <c r="F598" s="199"/>
      <c r="G598" s="137"/>
      <c r="H598" s="137"/>
      <c r="I598" s="137"/>
      <c r="J598" s="72"/>
    </row>
    <row r="599" spans="2:10">
      <c r="B599" s="38"/>
      <c r="C599" s="199"/>
      <c r="D599" s="199"/>
      <c r="E599" s="199"/>
      <c r="F599" s="199"/>
      <c r="G599" s="137"/>
      <c r="H599" s="137"/>
      <c r="I599" s="137"/>
      <c r="J599" s="72"/>
    </row>
    <row r="600" spans="2:10">
      <c r="B600" s="38"/>
      <c r="C600" s="199"/>
      <c r="D600" s="199"/>
      <c r="E600" s="199"/>
      <c r="F600" s="199"/>
      <c r="G600" s="136"/>
      <c r="H600" s="136"/>
      <c r="I600" s="136"/>
      <c r="J600" s="65"/>
    </row>
    <row r="601" spans="2:10">
      <c r="B601" s="38"/>
      <c r="C601" s="199"/>
      <c r="D601" s="199"/>
      <c r="E601" s="199"/>
      <c r="F601" s="199"/>
      <c r="G601" s="136"/>
      <c r="H601" s="136"/>
      <c r="I601" s="136"/>
      <c r="J601" s="65"/>
    </row>
    <row r="602" spans="2:10">
      <c r="B602" s="38"/>
      <c r="C602" s="199"/>
      <c r="D602" s="199"/>
      <c r="E602" s="199"/>
      <c r="F602" s="199"/>
      <c r="G602" s="135"/>
      <c r="H602" s="135"/>
      <c r="I602" s="135"/>
      <c r="J602" s="94"/>
    </row>
    <row r="603" spans="2:10" ht="13.5" thickBot="1">
      <c r="B603" s="38"/>
      <c r="C603" s="4"/>
      <c r="D603" s="4"/>
      <c r="E603" s="4"/>
      <c r="F603" s="140" t="s">
        <v>93</v>
      </c>
      <c r="G603" s="98">
        <f>SUM(G591:G602)</f>
        <v>0</v>
      </c>
      <c r="H603" s="98">
        <f>SUM(H591:H602)</f>
        <v>0</v>
      </c>
      <c r="I603" s="98">
        <f>SUM(I591:I602)</f>
        <v>0</v>
      </c>
      <c r="J603" s="99">
        <f>SUM(J591:J602)</f>
        <v>0.06</v>
      </c>
    </row>
    <row r="604" spans="2:10" ht="13.5" thickTop="1">
      <c r="B604" s="38"/>
      <c r="C604" s="4"/>
      <c r="D604" s="4"/>
      <c r="E604" s="4"/>
      <c r="F604" s="140" t="s">
        <v>14</v>
      </c>
      <c r="G604" s="144" t="str">
        <f>IFERROR(IF(G603&gt;0,INDEX(LGletters,MATCH((G603),LGvalues,-1)),""),"Invalid")</f>
        <v/>
      </c>
      <c r="H604" s="144" t="str">
        <f>IFERROR(IF(H603&gt;0,INDEX(LGletters,MATCH((H603),LGvalues,-1)),""),"Invalid")</f>
        <v/>
      </c>
      <c r="I604" s="144" t="str">
        <f>IFERROR(IF(I603&gt;0,INDEX(LGletters,MATCH((I603),LGvalues,-1)),""),"Invalid")</f>
        <v/>
      </c>
      <c r="J604" s="56" t="str">
        <f>IFERROR(IF(J603&gt;0,INDEX(LGletters,MATCH((J603),LGvalues,-1)),""),"Invalid")</f>
        <v>C</v>
      </c>
    </row>
    <row r="605" spans="2:10">
      <c r="B605" s="38"/>
      <c r="C605" s="4"/>
      <c r="D605" s="4"/>
      <c r="E605" s="4"/>
      <c r="F605" s="140" t="s">
        <v>23</v>
      </c>
      <c r="G605" s="135" t="str">
        <f>IF(G604="","",INDEX(Rindices, G590,FIND(UPPER(G604),"ABCDEF")))</f>
        <v/>
      </c>
      <c r="H605" s="135" t="str">
        <f>IF(H604="","",INDEX(Rindices, H590,FIND(UPPER(H604),"ABCDEF")))</f>
        <v/>
      </c>
      <c r="I605" s="135" t="str">
        <f>IF(I604="","",INDEX(Rindices, I590,FIND(UPPER(I604),"ABCDEF")))</f>
        <v/>
      </c>
      <c r="J605" s="94">
        <f>IF(J604="","",INDEX(Rindices, J590,FIND(UPPER(J604),"ABCDEF")))</f>
        <v>2</v>
      </c>
    </row>
    <row r="606" spans="2:10" ht="13.5" thickBot="1">
      <c r="B606" s="40"/>
      <c r="C606" s="32"/>
      <c r="D606" s="32"/>
      <c r="E606" s="32"/>
      <c r="F606" s="41" t="s">
        <v>12</v>
      </c>
      <c r="G606" s="148" t="str">
        <f>IFERROR(CHOOSE(G605,"Very Low","Low","Medium","High","Very High"),"")</f>
        <v/>
      </c>
      <c r="H606" s="148" t="str">
        <f>IFERROR(CHOOSE(H605,"Very Low","Low","Medium","High","Very High"),"")</f>
        <v/>
      </c>
      <c r="I606" s="148" t="str">
        <f>IFERROR(CHOOSE(I605,"Very Low","Low","Medium","High","Very High"),"")</f>
        <v/>
      </c>
      <c r="J606" s="151" t="str">
        <f>IFERROR(CHOOSE(J605,"Very Low","Low","Medium","High","Very High"),"")</f>
        <v>Low</v>
      </c>
    </row>
    <row r="607" spans="2:10">
      <c r="B607" s="4"/>
      <c r="C607" s="4"/>
      <c r="D607" s="4"/>
      <c r="E607" s="4"/>
      <c r="F607" s="140"/>
      <c r="G607" s="143"/>
      <c r="H607" s="143"/>
      <c r="I607" s="143"/>
      <c r="J607" s="143"/>
    </row>
    <row r="608" spans="2:10">
      <c r="B608" s="4"/>
      <c r="C608" s="4"/>
      <c r="D608" s="4"/>
      <c r="E608" s="4"/>
      <c r="F608" s="140"/>
      <c r="G608" s="143"/>
      <c r="H608" s="143"/>
      <c r="I608" s="143"/>
      <c r="J608" s="143"/>
    </row>
    <row r="609" spans="1:24">
      <c r="A609" s="21"/>
      <c r="B609" s="50"/>
      <c r="C609" s="49"/>
      <c r="D609" s="49"/>
      <c r="E609" s="49"/>
      <c r="F609" s="49"/>
      <c r="G609" s="51"/>
      <c r="H609" s="51"/>
      <c r="I609" s="52"/>
      <c r="J609" s="53"/>
      <c r="K609" s="52"/>
      <c r="L609" s="52"/>
      <c r="M609" s="52"/>
      <c r="N609" s="51"/>
      <c r="O609" s="51"/>
      <c r="P609" s="51"/>
      <c r="Q609" s="54"/>
      <c r="R609" s="54"/>
      <c r="S609" s="54"/>
      <c r="T609" s="54"/>
    </row>
    <row r="610" spans="1:24">
      <c r="B610" s="66" t="s">
        <v>87</v>
      </c>
      <c r="C610" s="76" t="s">
        <v>148</v>
      </c>
      <c r="D610" s="62"/>
      <c r="E610" s="62"/>
      <c r="F610" s="44"/>
      <c r="K610" s="44"/>
      <c r="M610" s="66" t="s">
        <v>88</v>
      </c>
      <c r="N610" s="64">
        <v>7.2999999999999995E-2</v>
      </c>
      <c r="O610" s="67" t="s">
        <v>114</v>
      </c>
      <c r="P610" s="44"/>
    </row>
    <row r="611" spans="1:24">
      <c r="B611" s="66"/>
      <c r="C611" s="77" t="s">
        <v>31</v>
      </c>
      <c r="D611" s="77"/>
      <c r="E611" s="77"/>
      <c r="F611" s="77"/>
      <c r="G611" s="77"/>
      <c r="H611" s="77"/>
      <c r="I611" s="78"/>
      <c r="J611" s="79"/>
      <c r="K611" s="80"/>
      <c r="L611" s="77"/>
      <c r="M611" s="77"/>
      <c r="N611" s="77"/>
      <c r="O611" s="77"/>
      <c r="P611" s="77"/>
      <c r="Q611" s="136"/>
      <c r="R611" s="136"/>
      <c r="S611" s="136"/>
      <c r="T611" s="136"/>
    </row>
    <row r="612" spans="1:24">
      <c r="B612" s="66"/>
      <c r="C612" s="77" t="s">
        <v>135</v>
      </c>
      <c r="D612" s="77"/>
      <c r="E612" s="77"/>
      <c r="F612" s="77"/>
      <c r="G612" s="77"/>
      <c r="H612" s="77"/>
      <c r="I612" s="78"/>
      <c r="J612" s="79"/>
      <c r="K612" s="80"/>
      <c r="L612" s="77"/>
      <c r="M612" s="77"/>
      <c r="N612" s="77"/>
      <c r="O612" s="77"/>
      <c r="P612" s="77"/>
      <c r="Q612" s="136"/>
      <c r="R612" s="136"/>
      <c r="S612" s="136"/>
      <c r="T612" s="136"/>
    </row>
    <row r="613" spans="1:24">
      <c r="B613" s="66"/>
      <c r="C613" s="77" t="s">
        <v>136</v>
      </c>
      <c r="D613" s="77"/>
      <c r="E613" s="77"/>
      <c r="F613" s="77"/>
      <c r="G613" s="77"/>
      <c r="H613" s="77"/>
      <c r="I613" s="78"/>
      <c r="J613" s="79"/>
      <c r="K613" s="80"/>
      <c r="L613" s="77"/>
      <c r="M613" s="77"/>
      <c r="N613" s="77"/>
      <c r="O613" s="77"/>
      <c r="P613" s="77"/>
      <c r="Q613" s="136"/>
      <c r="R613" s="136"/>
      <c r="S613" s="136"/>
      <c r="T613" s="136"/>
    </row>
    <row r="614" spans="1:24" ht="13.5" thickBot="1">
      <c r="B614" s="66"/>
      <c r="C614" s="77" t="s">
        <v>137</v>
      </c>
      <c r="D614" s="77"/>
      <c r="E614" s="77"/>
      <c r="F614" s="77"/>
      <c r="G614" s="77"/>
      <c r="H614" s="77"/>
      <c r="I614" s="78"/>
      <c r="J614" s="79"/>
      <c r="K614" s="80"/>
      <c r="L614" s="77"/>
      <c r="M614" s="77"/>
      <c r="N614" s="77"/>
      <c r="O614" s="77"/>
      <c r="P614" s="77"/>
      <c r="Q614" s="136"/>
      <c r="R614" s="136"/>
      <c r="S614" s="136"/>
      <c r="T614" s="136"/>
    </row>
    <row r="615" spans="1:24">
      <c r="B615" s="66"/>
      <c r="C615" s="44"/>
      <c r="D615" s="44"/>
      <c r="E615" s="44"/>
      <c r="F615" s="44"/>
      <c r="G615" s="44"/>
      <c r="H615" s="181" t="s">
        <v>139</v>
      </c>
      <c r="I615" s="181"/>
      <c r="J615" s="120"/>
      <c r="K615" s="67"/>
      <c r="L615" s="44"/>
      <c r="M615" s="44"/>
      <c r="N615" s="44"/>
      <c r="O615" s="44"/>
      <c r="P615" s="44"/>
      <c r="Q615" s="182" t="s">
        <v>89</v>
      </c>
      <c r="R615" s="183"/>
      <c r="S615" s="183"/>
      <c r="T615" s="184"/>
    </row>
    <row r="616" spans="1:24" ht="38.25">
      <c r="B616" s="68" t="s">
        <v>92</v>
      </c>
      <c r="C616" s="69" t="s">
        <v>34</v>
      </c>
      <c r="D616" s="141" t="s">
        <v>50</v>
      </c>
      <c r="E616" s="141" t="s">
        <v>153</v>
      </c>
      <c r="F616" s="141" t="s">
        <v>49</v>
      </c>
      <c r="G616" s="141" t="s">
        <v>48</v>
      </c>
      <c r="H616" s="121" t="s">
        <v>182</v>
      </c>
      <c r="I616" s="141" t="s">
        <v>181</v>
      </c>
      <c r="J616" s="141" t="s">
        <v>73</v>
      </c>
      <c r="K616" s="141" t="s">
        <v>74</v>
      </c>
      <c r="L616" s="141" t="s">
        <v>80</v>
      </c>
      <c r="M616" s="141" t="s">
        <v>75</v>
      </c>
      <c r="N616" s="141" t="s">
        <v>79</v>
      </c>
      <c r="O616" s="141" t="s">
        <v>52</v>
      </c>
      <c r="P616" s="141" t="s">
        <v>81</v>
      </c>
      <c r="Q616" s="105" t="s">
        <v>157</v>
      </c>
      <c r="R616" s="141" t="s">
        <v>74</v>
      </c>
      <c r="S616" s="141" t="s">
        <v>75</v>
      </c>
      <c r="T616" s="46" t="s">
        <v>52</v>
      </c>
    </row>
    <row r="617" spans="1:24" ht="20.100000000000001" customHeight="1">
      <c r="B617" s="85" t="s">
        <v>122</v>
      </c>
      <c r="C617" s="81"/>
      <c r="D617" s="82"/>
      <c r="E617" s="104" t="b">
        <v>0</v>
      </c>
      <c r="F617" s="107">
        <v>4.1000000000000002E-2</v>
      </c>
      <c r="G617" s="84">
        <v>3096</v>
      </c>
      <c r="H617" s="123" t="s">
        <v>180</v>
      </c>
      <c r="I617" s="62"/>
      <c r="J617" s="63"/>
      <c r="K617" s="19" t="str">
        <f t="shared" ref="K617:K643" si="52">IF($F617*J617&gt;0,$F617*J617,"--")</f>
        <v>--</v>
      </c>
      <c r="L617" s="143" t="str">
        <f>IF(K617&gt;0,IFERROR(MATCH(K617,R_11values,-1),""),"")</f>
        <v/>
      </c>
      <c r="M617" s="19" t="str">
        <f t="shared" ref="M617:M643" si="53">IF($G617*J617&gt;0,$G617*J617/1000,"--")</f>
        <v>--</v>
      </c>
      <c r="N617" s="143" t="str">
        <f xml:space="preserve"> IF(M617&gt;0, IFERROR(MATCH(M617,CO2values,-1),""),"")</f>
        <v/>
      </c>
      <c r="O617" s="106" t="str">
        <f t="shared" ref="O617:O643" si="54">IFERROR(((1000*J617)/(IF(ISNUMBER(I617),I617,CHOOSE(MATCH(H617,ATgroups,0),Acute1,Acute2,Acute3, Chronic1,Chronic2,Chronic3,Chronic4,Empty,"","")))),"--")</f>
        <v>--</v>
      </c>
      <c r="P617" s="143" t="str">
        <f xml:space="preserve"> IF(O617&gt;0, IFERROR(MATCH(O617,NVvalues,-1),""),"")</f>
        <v/>
      </c>
      <c r="Q617" s="70" t="b">
        <f t="shared" ref="Q617:Q643" si="55">OR(J617=0,NOT(E617),I617=0,AND(F617=0,G617=0))</f>
        <v>1</v>
      </c>
      <c r="R617" s="136" t="str">
        <f t="shared" ref="R617:R643" si="56">IF(Q617,IF(OR(L617&lt;P617,N617&lt;P617),K617,"---"),"Consider ")</f>
        <v>---</v>
      </c>
      <c r="S617" s="136" t="str">
        <f t="shared" ref="S617:S643" si="57">IF(Q617,IF(OR(L617&lt;P617,N617&lt;P617),M617,"---")," by ")</f>
        <v>---</v>
      </c>
      <c r="T617" s="65" t="str">
        <f t="shared" ref="T617:T643" si="58">IF(Q617,IF(AND(L617&gt;=P617,N617&gt;=P617),O617,"---"),"constituent ")</f>
        <v>--</v>
      </c>
      <c r="V617" s="36" t="s">
        <v>185</v>
      </c>
      <c r="W617" s="77"/>
    </row>
    <row r="618" spans="1:24" ht="20.100000000000001" customHeight="1">
      <c r="B618" s="86" t="s">
        <v>40</v>
      </c>
      <c r="C618" s="81" t="s">
        <v>39</v>
      </c>
      <c r="D618" s="87"/>
      <c r="E618" s="104" t="b">
        <v>0</v>
      </c>
      <c r="F618" s="108">
        <v>1.1000000000000001</v>
      </c>
      <c r="G618" s="88"/>
      <c r="H618" s="123" t="s">
        <v>175</v>
      </c>
      <c r="I618" s="62"/>
      <c r="J618" s="89"/>
      <c r="K618" s="19" t="str">
        <f t="shared" si="52"/>
        <v>--</v>
      </c>
      <c r="L618" s="143"/>
      <c r="M618" s="19" t="str">
        <f t="shared" si="53"/>
        <v>--</v>
      </c>
      <c r="N618" s="143"/>
      <c r="O618" s="106">
        <f t="shared" si="54"/>
        <v>0</v>
      </c>
      <c r="P618" s="143"/>
      <c r="Q618" s="70" t="b">
        <f t="shared" si="55"/>
        <v>1</v>
      </c>
      <c r="R618" s="136" t="str">
        <f t="shared" si="56"/>
        <v>---</v>
      </c>
      <c r="S618" s="136" t="str">
        <f t="shared" si="57"/>
        <v>---</v>
      </c>
      <c r="T618" s="65">
        <f t="shared" si="58"/>
        <v>0</v>
      </c>
      <c r="W618" s="186" t="s">
        <v>186</v>
      </c>
    </row>
    <row r="619" spans="1:24" ht="20.100000000000001" customHeight="1">
      <c r="B619" s="86" t="s">
        <v>90</v>
      </c>
      <c r="C619" s="81" t="s">
        <v>43</v>
      </c>
      <c r="D619" s="87" t="s">
        <v>35</v>
      </c>
      <c r="E619" s="104" t="b">
        <v>0</v>
      </c>
      <c r="F619" s="108">
        <v>1</v>
      </c>
      <c r="G619" s="88"/>
      <c r="H619" s="123" t="s">
        <v>175</v>
      </c>
      <c r="I619" s="62"/>
      <c r="J619" s="89"/>
      <c r="K619" s="19" t="str">
        <f t="shared" si="52"/>
        <v>--</v>
      </c>
      <c r="L619" s="143"/>
      <c r="M619" s="19" t="str">
        <f t="shared" si="53"/>
        <v>--</v>
      </c>
      <c r="N619" s="143"/>
      <c r="O619" s="106">
        <f t="shared" si="54"/>
        <v>0</v>
      </c>
      <c r="P619" s="143"/>
      <c r="Q619" s="70" t="b">
        <f t="shared" si="55"/>
        <v>1</v>
      </c>
      <c r="R619" s="136" t="str">
        <f t="shared" si="56"/>
        <v>---</v>
      </c>
      <c r="S619" s="136" t="str">
        <f t="shared" si="57"/>
        <v>---</v>
      </c>
      <c r="T619" s="65">
        <f t="shared" si="58"/>
        <v>0</v>
      </c>
      <c r="V619" t="s">
        <v>184</v>
      </c>
      <c r="W619" s="186"/>
      <c r="X619" s="142" t="s">
        <v>187</v>
      </c>
    </row>
    <row r="620" spans="1:24" ht="20.100000000000001" customHeight="1">
      <c r="B620" s="86" t="s">
        <v>99</v>
      </c>
      <c r="C620" s="81" t="s">
        <v>44</v>
      </c>
      <c r="D620" s="87"/>
      <c r="E620" s="104" t="b">
        <v>0</v>
      </c>
      <c r="F620" s="108">
        <v>1</v>
      </c>
      <c r="G620" s="88"/>
      <c r="H620" s="123" t="s">
        <v>180</v>
      </c>
      <c r="I620" s="62"/>
      <c r="J620" s="89"/>
      <c r="K620" s="19" t="str">
        <f t="shared" si="52"/>
        <v>--</v>
      </c>
      <c r="L620" s="143"/>
      <c r="M620" s="19" t="str">
        <f t="shared" si="53"/>
        <v>--</v>
      </c>
      <c r="N620" s="143"/>
      <c r="O620" s="106" t="str">
        <f t="shared" si="54"/>
        <v>--</v>
      </c>
      <c r="P620" s="143"/>
      <c r="Q620" s="70" t="b">
        <f t="shared" si="55"/>
        <v>1</v>
      </c>
      <c r="R620" s="136" t="str">
        <f t="shared" si="56"/>
        <v>---</v>
      </c>
      <c r="S620" s="136" t="str">
        <f t="shared" si="57"/>
        <v>---</v>
      </c>
      <c r="T620" s="65" t="str">
        <f t="shared" si="58"/>
        <v>--</v>
      </c>
      <c r="V620" s="77"/>
      <c r="W620" s="124"/>
      <c r="X620">
        <f>W617*W620</f>
        <v>0</v>
      </c>
    </row>
    <row r="621" spans="1:24" ht="20.100000000000001" customHeight="1">
      <c r="B621" s="86" t="s">
        <v>100</v>
      </c>
      <c r="C621" s="81" t="s">
        <v>37</v>
      </c>
      <c r="D621" s="87"/>
      <c r="E621" s="104" t="b">
        <v>0</v>
      </c>
      <c r="F621" s="108">
        <v>1</v>
      </c>
      <c r="G621" s="88"/>
      <c r="H621" s="123" t="s">
        <v>180</v>
      </c>
      <c r="I621" s="62"/>
      <c r="J621" s="89"/>
      <c r="K621" s="19" t="str">
        <f t="shared" si="52"/>
        <v>--</v>
      </c>
      <c r="L621" s="143"/>
      <c r="M621" s="19" t="str">
        <f t="shared" si="53"/>
        <v>--</v>
      </c>
      <c r="N621" s="143"/>
      <c r="O621" s="106" t="str">
        <f t="shared" si="54"/>
        <v>--</v>
      </c>
      <c r="P621" s="143"/>
      <c r="Q621" s="70" t="b">
        <f t="shared" si="55"/>
        <v>1</v>
      </c>
      <c r="R621" s="136" t="str">
        <f t="shared" si="56"/>
        <v>---</v>
      </c>
      <c r="S621" s="136" t="str">
        <f t="shared" si="57"/>
        <v>---</v>
      </c>
      <c r="T621" s="65" t="str">
        <f t="shared" si="58"/>
        <v>--</v>
      </c>
      <c r="V621" s="77"/>
      <c r="W621" s="124"/>
      <c r="X621">
        <f>W617*W621</f>
        <v>0</v>
      </c>
    </row>
    <row r="622" spans="1:24" ht="20.100000000000001" customHeight="1">
      <c r="B622" s="86" t="s">
        <v>101</v>
      </c>
      <c r="C622" s="81" t="s">
        <v>36</v>
      </c>
      <c r="D622" s="87" t="s">
        <v>53</v>
      </c>
      <c r="E622" s="104" t="b">
        <v>0</v>
      </c>
      <c r="F622" s="108">
        <v>0.73</v>
      </c>
      <c r="G622" s="88"/>
      <c r="H622" s="123" t="s">
        <v>180</v>
      </c>
      <c r="I622" s="62"/>
      <c r="J622" s="89"/>
      <c r="K622" s="19" t="str">
        <f t="shared" si="52"/>
        <v>--</v>
      </c>
      <c r="L622" s="143"/>
      <c r="M622" s="19" t="str">
        <f t="shared" si="53"/>
        <v>--</v>
      </c>
      <c r="N622" s="143"/>
      <c r="O622" s="106" t="str">
        <f t="shared" si="54"/>
        <v>--</v>
      </c>
      <c r="P622" s="143"/>
      <c r="Q622" s="70" t="b">
        <f t="shared" si="55"/>
        <v>1</v>
      </c>
      <c r="R622" s="136" t="str">
        <f t="shared" si="56"/>
        <v>---</v>
      </c>
      <c r="S622" s="136" t="str">
        <f t="shared" si="57"/>
        <v>---</v>
      </c>
      <c r="T622" s="65" t="str">
        <f t="shared" si="58"/>
        <v>--</v>
      </c>
      <c r="V622" s="77"/>
      <c r="W622" s="124"/>
      <c r="X622">
        <f>W617*W622</f>
        <v>0</v>
      </c>
    </row>
    <row r="623" spans="1:24" ht="20.100000000000001" customHeight="1">
      <c r="B623" s="86" t="s">
        <v>41</v>
      </c>
      <c r="C623" s="81" t="s">
        <v>45</v>
      </c>
      <c r="D623" s="87"/>
      <c r="E623" s="104" t="b">
        <v>0</v>
      </c>
      <c r="F623" s="108">
        <v>0.7</v>
      </c>
      <c r="G623" s="88"/>
      <c r="H623" s="123" t="s">
        <v>170</v>
      </c>
      <c r="I623" s="62"/>
      <c r="J623" s="89"/>
      <c r="K623" s="19" t="str">
        <f t="shared" si="52"/>
        <v>--</v>
      </c>
      <c r="L623" s="143"/>
      <c r="M623" s="19" t="str">
        <f t="shared" si="53"/>
        <v>--</v>
      </c>
      <c r="N623" s="143"/>
      <c r="O623" s="106">
        <f t="shared" si="54"/>
        <v>0</v>
      </c>
      <c r="P623" s="143"/>
      <c r="Q623" s="70" t="b">
        <f t="shared" si="55"/>
        <v>1</v>
      </c>
      <c r="R623" s="136" t="str">
        <f t="shared" si="56"/>
        <v>---</v>
      </c>
      <c r="S623" s="136" t="str">
        <f t="shared" si="57"/>
        <v>---</v>
      </c>
      <c r="T623" s="65">
        <f t="shared" si="58"/>
        <v>0</v>
      </c>
      <c r="V623" s="77"/>
      <c r="W623" s="77"/>
      <c r="X623">
        <f>W617*W623</f>
        <v>0</v>
      </c>
    </row>
    <row r="624" spans="1:24" ht="20.100000000000001" customHeight="1">
      <c r="B624" s="86" t="s">
        <v>123</v>
      </c>
      <c r="C624" s="81" t="s">
        <v>46</v>
      </c>
      <c r="D624" s="87" t="s">
        <v>38</v>
      </c>
      <c r="E624" s="104" t="b">
        <v>0</v>
      </c>
      <c r="F624" s="108">
        <v>0.04</v>
      </c>
      <c r="G624" s="88"/>
      <c r="H624" s="123" t="s">
        <v>180</v>
      </c>
      <c r="I624" s="62"/>
      <c r="J624" s="89"/>
      <c r="K624" s="19" t="str">
        <f t="shared" si="52"/>
        <v>--</v>
      </c>
      <c r="L624" s="143"/>
      <c r="M624" s="19" t="str">
        <f t="shared" si="53"/>
        <v>--</v>
      </c>
      <c r="N624" s="143"/>
      <c r="O624" s="106" t="str">
        <f t="shared" si="54"/>
        <v>--</v>
      </c>
      <c r="P624" s="143"/>
      <c r="Q624" s="70" t="b">
        <f t="shared" si="55"/>
        <v>1</v>
      </c>
      <c r="R624" s="136" t="str">
        <f t="shared" si="56"/>
        <v>---</v>
      </c>
      <c r="S624" s="136" t="str">
        <f t="shared" si="57"/>
        <v>---</v>
      </c>
      <c r="T624" s="65" t="str">
        <f t="shared" si="58"/>
        <v>--</v>
      </c>
      <c r="V624" s="77"/>
      <c r="W624" s="77"/>
      <c r="X624">
        <f>W617*W624</f>
        <v>0</v>
      </c>
    </row>
    <row r="625" spans="2:24" ht="20.100000000000001" customHeight="1">
      <c r="B625" s="86" t="s">
        <v>124</v>
      </c>
      <c r="C625" s="81" t="s">
        <v>66</v>
      </c>
      <c r="D625" s="87"/>
      <c r="E625" s="104" t="b">
        <v>0</v>
      </c>
      <c r="F625" s="108"/>
      <c r="G625" s="88">
        <v>8830</v>
      </c>
      <c r="H625" s="123" t="s">
        <v>180</v>
      </c>
      <c r="I625" s="62"/>
      <c r="J625" s="89"/>
      <c r="K625" s="19" t="str">
        <f t="shared" si="52"/>
        <v>--</v>
      </c>
      <c r="L625" s="143"/>
      <c r="M625" s="19" t="str">
        <f t="shared" si="53"/>
        <v>--</v>
      </c>
      <c r="N625" s="143"/>
      <c r="O625" s="106" t="str">
        <f t="shared" si="54"/>
        <v>--</v>
      </c>
      <c r="P625" s="143"/>
      <c r="Q625" s="70" t="b">
        <f t="shared" si="55"/>
        <v>1</v>
      </c>
      <c r="R625" s="136" t="str">
        <f t="shared" si="56"/>
        <v>---</v>
      </c>
      <c r="S625" s="136" t="str">
        <f t="shared" si="57"/>
        <v>---</v>
      </c>
      <c r="T625" s="65" t="str">
        <f t="shared" si="58"/>
        <v>--</v>
      </c>
      <c r="V625" s="77"/>
      <c r="W625" s="77"/>
      <c r="X625">
        <f>W617*W625</f>
        <v>0</v>
      </c>
    </row>
    <row r="626" spans="2:24" ht="20.100000000000001" customHeight="1">
      <c r="B626" s="86" t="s">
        <v>94</v>
      </c>
      <c r="C626" s="81" t="s">
        <v>47</v>
      </c>
      <c r="D626" s="87"/>
      <c r="E626" s="104" t="b">
        <v>0</v>
      </c>
      <c r="F626" s="108">
        <v>0.12</v>
      </c>
      <c r="G626" s="88"/>
      <c r="H626" s="123" t="s">
        <v>175</v>
      </c>
      <c r="I626" s="62"/>
      <c r="J626" s="89"/>
      <c r="K626" s="19" t="str">
        <f t="shared" si="52"/>
        <v>--</v>
      </c>
      <c r="L626" s="143"/>
      <c r="M626" s="19" t="str">
        <f t="shared" si="53"/>
        <v>--</v>
      </c>
      <c r="N626" s="143"/>
      <c r="O626" s="106">
        <f t="shared" si="54"/>
        <v>0</v>
      </c>
      <c r="P626" s="143"/>
      <c r="Q626" s="70" t="b">
        <f t="shared" si="55"/>
        <v>1</v>
      </c>
      <c r="R626" s="136" t="str">
        <f t="shared" si="56"/>
        <v>---</v>
      </c>
      <c r="S626" s="136" t="str">
        <f t="shared" si="57"/>
        <v>---</v>
      </c>
      <c r="T626" s="65">
        <f t="shared" si="58"/>
        <v>0</v>
      </c>
      <c r="V626" s="77"/>
      <c r="W626" s="77"/>
      <c r="X626">
        <f>W617*W626</f>
        <v>0</v>
      </c>
    </row>
    <row r="627" spans="2:24" ht="20.100000000000001" customHeight="1">
      <c r="B627" s="86" t="s">
        <v>98</v>
      </c>
      <c r="C627" s="81" t="s">
        <v>65</v>
      </c>
      <c r="D627" s="87" t="s">
        <v>51</v>
      </c>
      <c r="E627" s="104" t="b">
        <v>0</v>
      </c>
      <c r="F627" s="108"/>
      <c r="G627" s="88">
        <v>9160</v>
      </c>
      <c r="H627" s="123" t="s">
        <v>180</v>
      </c>
      <c r="I627" s="62"/>
      <c r="J627" s="89"/>
      <c r="K627" s="19" t="str">
        <f t="shared" si="52"/>
        <v>--</v>
      </c>
      <c r="L627" s="143"/>
      <c r="M627" s="19" t="str">
        <f t="shared" si="53"/>
        <v>--</v>
      </c>
      <c r="N627" s="143"/>
      <c r="O627" s="106" t="str">
        <f t="shared" si="54"/>
        <v>--</v>
      </c>
      <c r="P627" s="143"/>
      <c r="Q627" s="70" t="b">
        <f t="shared" si="55"/>
        <v>1</v>
      </c>
      <c r="R627" s="136" t="str">
        <f t="shared" si="56"/>
        <v>---</v>
      </c>
      <c r="S627" s="136" t="str">
        <f t="shared" si="57"/>
        <v>---</v>
      </c>
      <c r="T627" s="65" t="str">
        <f t="shared" si="58"/>
        <v>--</v>
      </c>
      <c r="V627" s="77"/>
      <c r="W627" s="77"/>
      <c r="X627">
        <f>W617*W627</f>
        <v>0</v>
      </c>
    </row>
    <row r="628" spans="2:24" ht="20.100000000000001" customHeight="1">
      <c r="B628" s="86" t="s">
        <v>109</v>
      </c>
      <c r="C628" s="81" t="s">
        <v>69</v>
      </c>
      <c r="D628" s="87" t="s">
        <v>72</v>
      </c>
      <c r="E628" s="104" t="b">
        <v>0</v>
      </c>
      <c r="F628" s="108"/>
      <c r="G628" s="88">
        <v>1430</v>
      </c>
      <c r="H628" s="123" t="s">
        <v>180</v>
      </c>
      <c r="I628" s="62"/>
      <c r="J628" s="89"/>
      <c r="K628" s="19" t="str">
        <f t="shared" si="52"/>
        <v>--</v>
      </c>
      <c r="L628" s="143"/>
      <c r="M628" s="19" t="str">
        <f t="shared" si="53"/>
        <v>--</v>
      </c>
      <c r="N628" s="143"/>
      <c r="O628" s="106" t="str">
        <f t="shared" si="54"/>
        <v>--</v>
      </c>
      <c r="P628" s="143"/>
      <c r="Q628" s="70" t="b">
        <f t="shared" si="55"/>
        <v>1</v>
      </c>
      <c r="R628" s="136" t="str">
        <f t="shared" si="56"/>
        <v>---</v>
      </c>
      <c r="S628" s="136" t="str">
        <f t="shared" si="57"/>
        <v>---</v>
      </c>
      <c r="T628" s="65" t="str">
        <f t="shared" si="58"/>
        <v>--</v>
      </c>
      <c r="V628" s="77"/>
      <c r="W628" s="77"/>
      <c r="X628">
        <f>W617*W628</f>
        <v>0</v>
      </c>
    </row>
    <row r="629" spans="2:24" ht="20.100000000000001" customHeight="1" thickBot="1">
      <c r="B629" s="86" t="s">
        <v>95</v>
      </c>
      <c r="C629" s="81" t="s">
        <v>68</v>
      </c>
      <c r="D629" s="87"/>
      <c r="E629" s="104" t="b">
        <v>0</v>
      </c>
      <c r="F629" s="108"/>
      <c r="G629" s="88">
        <v>1640</v>
      </c>
      <c r="H629" s="123" t="s">
        <v>175</v>
      </c>
      <c r="I629" s="62"/>
      <c r="J629" s="89"/>
      <c r="K629" s="19" t="str">
        <f t="shared" si="52"/>
        <v>--</v>
      </c>
      <c r="L629" s="143"/>
      <c r="M629" s="19" t="str">
        <f t="shared" si="53"/>
        <v>--</v>
      </c>
      <c r="N629" s="143"/>
      <c r="O629" s="106">
        <f t="shared" si="54"/>
        <v>0</v>
      </c>
      <c r="P629" s="143"/>
      <c r="Q629" s="70" t="b">
        <f t="shared" si="55"/>
        <v>1</v>
      </c>
      <c r="R629" s="136" t="str">
        <f t="shared" si="56"/>
        <v>---</v>
      </c>
      <c r="S629" s="136" t="str">
        <f t="shared" si="57"/>
        <v>---</v>
      </c>
      <c r="T629" s="65">
        <f t="shared" si="58"/>
        <v>0</v>
      </c>
      <c r="V629" t="s">
        <v>188</v>
      </c>
      <c r="W629" s="125">
        <f>SUM(W620:W628)</f>
        <v>0</v>
      </c>
      <c r="X629" s="126">
        <f>SUM(X620:X628)</f>
        <v>0</v>
      </c>
    </row>
    <row r="630" spans="2:24" ht="20.100000000000001" customHeight="1" thickTop="1">
      <c r="B630" s="86" t="s">
        <v>97</v>
      </c>
      <c r="C630" s="81" t="s">
        <v>67</v>
      </c>
      <c r="D630" s="87" t="s">
        <v>105</v>
      </c>
      <c r="E630" s="104" t="b">
        <v>0</v>
      </c>
      <c r="F630" s="108"/>
      <c r="G630" s="88">
        <v>502</v>
      </c>
      <c r="H630" s="123" t="s">
        <v>180</v>
      </c>
      <c r="I630" s="62"/>
      <c r="J630" s="89"/>
      <c r="K630" s="19" t="str">
        <f t="shared" si="52"/>
        <v>--</v>
      </c>
      <c r="L630" s="143"/>
      <c r="M630" s="19" t="str">
        <f t="shared" si="53"/>
        <v>--</v>
      </c>
      <c r="N630" s="143"/>
      <c r="O630" s="106" t="str">
        <f t="shared" si="54"/>
        <v>--</v>
      </c>
      <c r="P630" s="143"/>
      <c r="Q630" s="70" t="b">
        <f t="shared" si="55"/>
        <v>1</v>
      </c>
      <c r="R630" s="136" t="str">
        <f t="shared" si="56"/>
        <v>---</v>
      </c>
      <c r="S630" s="136" t="str">
        <f t="shared" si="57"/>
        <v>---</v>
      </c>
      <c r="T630" s="65" t="str">
        <f t="shared" si="58"/>
        <v>--</v>
      </c>
    </row>
    <row r="631" spans="2:24" ht="20.100000000000001" customHeight="1">
      <c r="B631" s="86" t="s">
        <v>60</v>
      </c>
      <c r="C631" s="81" t="s">
        <v>70</v>
      </c>
      <c r="D631" s="87"/>
      <c r="E631" s="104" t="b">
        <v>0</v>
      </c>
      <c r="F631" s="108"/>
      <c r="G631" s="88">
        <v>31</v>
      </c>
      <c r="H631" s="123" t="s">
        <v>174</v>
      </c>
      <c r="I631" s="62"/>
      <c r="J631" s="89"/>
      <c r="K631" s="19" t="str">
        <f t="shared" si="52"/>
        <v>--</v>
      </c>
      <c r="L631" s="143"/>
      <c r="M631" s="19" t="str">
        <f t="shared" si="53"/>
        <v>--</v>
      </c>
      <c r="N631" s="143"/>
      <c r="O631" s="106">
        <f t="shared" si="54"/>
        <v>0</v>
      </c>
      <c r="P631" s="143"/>
      <c r="Q631" s="70" t="b">
        <f t="shared" si="55"/>
        <v>1</v>
      </c>
      <c r="R631" s="136" t="str">
        <f t="shared" si="56"/>
        <v>---</v>
      </c>
      <c r="S631" s="136" t="str">
        <f t="shared" si="57"/>
        <v>---</v>
      </c>
      <c r="T631" s="65">
        <f t="shared" si="58"/>
        <v>0</v>
      </c>
    </row>
    <row r="632" spans="2:24" ht="20.100000000000001" customHeight="1">
      <c r="B632" s="86" t="s">
        <v>96</v>
      </c>
      <c r="C632" s="81" t="s">
        <v>102</v>
      </c>
      <c r="D632" s="87"/>
      <c r="E632" s="104" t="b">
        <v>0</v>
      </c>
      <c r="F632" s="108"/>
      <c r="G632" s="88">
        <v>6</v>
      </c>
      <c r="H632" s="123" t="s">
        <v>180</v>
      </c>
      <c r="I632" s="62"/>
      <c r="J632" s="89"/>
      <c r="K632" s="19" t="str">
        <f t="shared" si="52"/>
        <v>--</v>
      </c>
      <c r="L632" s="143"/>
      <c r="M632" s="19" t="str">
        <f t="shared" si="53"/>
        <v>--</v>
      </c>
      <c r="N632" s="143"/>
      <c r="O632" s="106" t="str">
        <f t="shared" si="54"/>
        <v>--</v>
      </c>
      <c r="P632" s="143"/>
      <c r="Q632" s="70" t="b">
        <f t="shared" si="55"/>
        <v>1</v>
      </c>
      <c r="R632" s="136" t="str">
        <f t="shared" si="56"/>
        <v>---</v>
      </c>
      <c r="S632" s="136" t="str">
        <f t="shared" si="57"/>
        <v>---</v>
      </c>
      <c r="T632" s="65" t="str">
        <f t="shared" si="58"/>
        <v>--</v>
      </c>
    </row>
    <row r="633" spans="2:24" ht="20.100000000000001" customHeight="1">
      <c r="B633" s="86" t="s">
        <v>59</v>
      </c>
      <c r="C633" s="81" t="s">
        <v>64</v>
      </c>
      <c r="D633" s="87"/>
      <c r="E633" s="104" t="b">
        <v>0</v>
      </c>
      <c r="F633" s="108"/>
      <c r="G633" s="88">
        <v>3</v>
      </c>
      <c r="H633" s="123" t="s">
        <v>180</v>
      </c>
      <c r="I633" s="62"/>
      <c r="J633" s="89"/>
      <c r="K633" s="19" t="str">
        <f t="shared" si="52"/>
        <v>--</v>
      </c>
      <c r="L633" s="143"/>
      <c r="M633" s="19" t="str">
        <f t="shared" si="53"/>
        <v>--</v>
      </c>
      <c r="N633" s="143"/>
      <c r="O633" s="106" t="str">
        <f t="shared" si="54"/>
        <v>--</v>
      </c>
      <c r="P633" s="143"/>
      <c r="Q633" s="70" t="b">
        <f t="shared" si="55"/>
        <v>1</v>
      </c>
      <c r="R633" s="136" t="str">
        <f t="shared" si="56"/>
        <v>---</v>
      </c>
      <c r="S633" s="136" t="str">
        <f t="shared" si="57"/>
        <v>---</v>
      </c>
      <c r="T633" s="65" t="str">
        <f t="shared" si="58"/>
        <v>--</v>
      </c>
    </row>
    <row r="634" spans="2:24" ht="20.100000000000001" customHeight="1">
      <c r="B634" s="86" t="s">
        <v>58</v>
      </c>
      <c r="C634" s="81" t="s">
        <v>71</v>
      </c>
      <c r="D634" s="87"/>
      <c r="E634" s="104" t="b">
        <v>0</v>
      </c>
      <c r="F634" s="108"/>
      <c r="G634" s="88">
        <v>5</v>
      </c>
      <c r="H634" s="123" t="s">
        <v>175</v>
      </c>
      <c r="I634" s="62"/>
      <c r="J634" s="89"/>
      <c r="K634" s="19" t="str">
        <f t="shared" si="52"/>
        <v>--</v>
      </c>
      <c r="L634" s="143"/>
      <c r="M634" s="19" t="str">
        <f t="shared" si="53"/>
        <v>--</v>
      </c>
      <c r="N634" s="143"/>
      <c r="O634" s="106">
        <f t="shared" si="54"/>
        <v>0</v>
      </c>
      <c r="P634" s="143"/>
      <c r="Q634" s="70" t="b">
        <f t="shared" si="55"/>
        <v>1</v>
      </c>
      <c r="R634" s="136" t="str">
        <f t="shared" si="56"/>
        <v>---</v>
      </c>
      <c r="S634" s="136" t="str">
        <f t="shared" si="57"/>
        <v>---</v>
      </c>
      <c r="T634" s="65">
        <f t="shared" si="58"/>
        <v>0</v>
      </c>
    </row>
    <row r="635" spans="2:24" ht="20.100000000000001" customHeight="1">
      <c r="B635" s="86" t="s">
        <v>91</v>
      </c>
      <c r="C635" s="81" t="s">
        <v>63</v>
      </c>
      <c r="D635" s="87"/>
      <c r="E635" s="104" t="b">
        <v>0</v>
      </c>
      <c r="F635" s="108"/>
      <c r="G635" s="88">
        <v>5</v>
      </c>
      <c r="H635" s="123" t="s">
        <v>174</v>
      </c>
      <c r="I635" s="62"/>
      <c r="J635" s="89"/>
      <c r="K635" s="19" t="str">
        <f t="shared" si="52"/>
        <v>--</v>
      </c>
      <c r="L635" s="143"/>
      <c r="M635" s="19" t="str">
        <f t="shared" si="53"/>
        <v>--</v>
      </c>
      <c r="N635" s="143"/>
      <c r="O635" s="106">
        <f t="shared" si="54"/>
        <v>0</v>
      </c>
      <c r="P635" s="143"/>
      <c r="Q635" s="70" t="b">
        <f t="shared" si="55"/>
        <v>1</v>
      </c>
      <c r="R635" s="136" t="str">
        <f t="shared" si="56"/>
        <v>---</v>
      </c>
      <c r="S635" s="136" t="str">
        <f t="shared" si="57"/>
        <v>---</v>
      </c>
      <c r="T635" s="65">
        <f t="shared" si="58"/>
        <v>0</v>
      </c>
    </row>
    <row r="636" spans="2:24" ht="20.100000000000001" customHeight="1">
      <c r="B636" s="86" t="s">
        <v>140</v>
      </c>
      <c r="C636" s="81" t="s">
        <v>62</v>
      </c>
      <c r="D636" s="87"/>
      <c r="E636" s="104" t="b">
        <v>0</v>
      </c>
      <c r="F636" s="108"/>
      <c r="G636" s="88">
        <v>5</v>
      </c>
      <c r="H636" s="123" t="s">
        <v>174</v>
      </c>
      <c r="I636" s="62"/>
      <c r="J636" s="89"/>
      <c r="K636" s="19" t="str">
        <f t="shared" si="52"/>
        <v>--</v>
      </c>
      <c r="L636" s="143"/>
      <c r="M636" s="19" t="str">
        <f t="shared" si="53"/>
        <v>--</v>
      </c>
      <c r="N636" s="143"/>
      <c r="O636" s="106">
        <f t="shared" si="54"/>
        <v>0</v>
      </c>
      <c r="P636" s="143"/>
      <c r="Q636" s="70" t="b">
        <f t="shared" si="55"/>
        <v>1</v>
      </c>
      <c r="R636" s="136" t="str">
        <f t="shared" si="56"/>
        <v>---</v>
      </c>
      <c r="S636" s="136" t="str">
        <f t="shared" si="57"/>
        <v>---</v>
      </c>
      <c r="T636" s="65">
        <f t="shared" si="58"/>
        <v>0</v>
      </c>
    </row>
    <row r="637" spans="2:24" ht="20.100000000000001" customHeight="1">
      <c r="B637" s="86" t="s">
        <v>106</v>
      </c>
      <c r="C637" s="81" t="s">
        <v>61</v>
      </c>
      <c r="D637" s="87"/>
      <c r="E637" s="104" t="b">
        <v>0</v>
      </c>
      <c r="F637" s="108"/>
      <c r="G637" s="88">
        <v>0</v>
      </c>
      <c r="H637" s="123" t="s">
        <v>180</v>
      </c>
      <c r="I637" s="62">
        <v>0.3</v>
      </c>
      <c r="J637" s="89"/>
      <c r="K637" s="19" t="str">
        <f t="shared" si="52"/>
        <v>--</v>
      </c>
      <c r="L637" s="143"/>
      <c r="M637" s="19" t="str">
        <f t="shared" si="53"/>
        <v>--</v>
      </c>
      <c r="N637" s="143"/>
      <c r="O637" s="106">
        <f t="shared" si="54"/>
        <v>0</v>
      </c>
      <c r="P637" s="143"/>
      <c r="Q637" s="70" t="b">
        <f t="shared" si="55"/>
        <v>1</v>
      </c>
      <c r="R637" s="136" t="str">
        <f t="shared" si="56"/>
        <v>---</v>
      </c>
      <c r="S637" s="136" t="str">
        <f t="shared" si="57"/>
        <v>---</v>
      </c>
      <c r="T637" s="65">
        <f t="shared" si="58"/>
        <v>0</v>
      </c>
    </row>
    <row r="638" spans="2:24" ht="20.100000000000001" customHeight="1">
      <c r="B638" s="86" t="s">
        <v>107</v>
      </c>
      <c r="C638" s="81" t="s">
        <v>108</v>
      </c>
      <c r="D638" s="87"/>
      <c r="E638" s="104" t="b">
        <v>0</v>
      </c>
      <c r="F638" s="108"/>
      <c r="G638" s="88"/>
      <c r="H638" s="123" t="s">
        <v>180</v>
      </c>
      <c r="I638" s="62">
        <v>1.4E-2</v>
      </c>
      <c r="J638" s="89"/>
      <c r="K638" s="19" t="str">
        <f t="shared" si="52"/>
        <v>--</v>
      </c>
      <c r="L638" s="143"/>
      <c r="M638" s="19" t="str">
        <f t="shared" si="53"/>
        <v>--</v>
      </c>
      <c r="N638" s="143"/>
      <c r="O638" s="106">
        <f t="shared" si="54"/>
        <v>0</v>
      </c>
      <c r="P638" s="143"/>
      <c r="Q638" s="70" t="b">
        <f t="shared" si="55"/>
        <v>1</v>
      </c>
      <c r="R638" s="136" t="str">
        <f t="shared" si="56"/>
        <v>---</v>
      </c>
      <c r="S638" s="136" t="str">
        <f t="shared" si="57"/>
        <v>---</v>
      </c>
      <c r="T638" s="65">
        <f t="shared" si="58"/>
        <v>0</v>
      </c>
    </row>
    <row r="639" spans="2:24" ht="20.100000000000001" customHeight="1">
      <c r="B639" s="86" t="s">
        <v>119</v>
      </c>
      <c r="C639" s="81"/>
      <c r="D639" s="87" t="s">
        <v>120</v>
      </c>
      <c r="E639" s="104" t="b">
        <v>0</v>
      </c>
      <c r="F639" s="108"/>
      <c r="G639" s="88"/>
      <c r="H639" s="123" t="s">
        <v>180</v>
      </c>
      <c r="I639" s="62">
        <v>19</v>
      </c>
      <c r="J639" s="89"/>
      <c r="K639" s="19" t="str">
        <f t="shared" si="52"/>
        <v>--</v>
      </c>
      <c r="L639" s="143"/>
      <c r="M639" s="19" t="str">
        <f t="shared" si="53"/>
        <v>--</v>
      </c>
      <c r="N639" s="143"/>
      <c r="O639" s="106">
        <f t="shared" si="54"/>
        <v>0</v>
      </c>
      <c r="P639" s="143"/>
      <c r="Q639" s="70" t="b">
        <f t="shared" si="55"/>
        <v>1</v>
      </c>
      <c r="R639" s="136" t="str">
        <f t="shared" si="56"/>
        <v>---</v>
      </c>
      <c r="S639" s="136" t="str">
        <f t="shared" si="57"/>
        <v>---</v>
      </c>
      <c r="T639" s="65">
        <f t="shared" si="58"/>
        <v>0</v>
      </c>
    </row>
    <row r="640" spans="2:24" ht="20.100000000000001" customHeight="1">
      <c r="B640" s="86" t="s">
        <v>117</v>
      </c>
      <c r="C640" s="81"/>
      <c r="D640" s="87" t="s">
        <v>118</v>
      </c>
      <c r="E640" s="104" t="b">
        <v>0</v>
      </c>
      <c r="F640" s="108"/>
      <c r="G640" s="88"/>
      <c r="H640" s="123" t="s">
        <v>175</v>
      </c>
      <c r="I640" s="62"/>
      <c r="J640" s="89"/>
      <c r="K640" s="19" t="str">
        <f t="shared" si="52"/>
        <v>--</v>
      </c>
      <c r="L640" s="143"/>
      <c r="M640" s="19" t="str">
        <f t="shared" si="53"/>
        <v>--</v>
      </c>
      <c r="N640" s="143"/>
      <c r="O640" s="106">
        <f t="shared" si="54"/>
        <v>0</v>
      </c>
      <c r="P640" s="143"/>
      <c r="Q640" s="70" t="b">
        <f t="shared" si="55"/>
        <v>1</v>
      </c>
      <c r="R640" s="136" t="str">
        <f t="shared" si="56"/>
        <v>---</v>
      </c>
      <c r="S640" s="136" t="str">
        <f t="shared" si="57"/>
        <v>---</v>
      </c>
      <c r="T640" s="65">
        <f t="shared" si="58"/>
        <v>0</v>
      </c>
    </row>
    <row r="641" spans="1:20" ht="20.100000000000001" customHeight="1">
      <c r="B641" s="86" t="s">
        <v>103</v>
      </c>
      <c r="C641" s="81" t="s">
        <v>104</v>
      </c>
      <c r="D641" s="87"/>
      <c r="E641" s="104" t="b">
        <v>0</v>
      </c>
      <c r="F641" s="108"/>
      <c r="G641" s="88"/>
      <c r="H641" s="123" t="s">
        <v>180</v>
      </c>
      <c r="I641" s="62"/>
      <c r="J641" s="89"/>
      <c r="K641" s="19" t="str">
        <f t="shared" si="52"/>
        <v>--</v>
      </c>
      <c r="L641" s="143"/>
      <c r="M641" s="19" t="str">
        <f t="shared" si="53"/>
        <v>--</v>
      </c>
      <c r="N641" s="143"/>
      <c r="O641" s="106" t="str">
        <f t="shared" si="54"/>
        <v>--</v>
      </c>
      <c r="P641" s="143"/>
      <c r="Q641" s="70" t="b">
        <f t="shared" si="55"/>
        <v>1</v>
      </c>
      <c r="R641" s="136" t="str">
        <f t="shared" si="56"/>
        <v>---</v>
      </c>
      <c r="S641" s="136" t="str">
        <f t="shared" si="57"/>
        <v>---</v>
      </c>
      <c r="T641" s="65" t="str">
        <f t="shared" si="58"/>
        <v>--</v>
      </c>
    </row>
    <row r="642" spans="1:20" ht="20.100000000000001" customHeight="1">
      <c r="B642" s="85" t="s">
        <v>125</v>
      </c>
      <c r="C642" s="81"/>
      <c r="D642" s="83"/>
      <c r="E642" s="104" t="b">
        <v>0</v>
      </c>
      <c r="F642" s="109">
        <v>5.0000000000000001E-3</v>
      </c>
      <c r="G642" s="89"/>
      <c r="H642" s="123" t="s">
        <v>180</v>
      </c>
      <c r="I642" s="62">
        <v>0.01</v>
      </c>
      <c r="J642" s="89"/>
      <c r="K642" s="19" t="str">
        <f t="shared" si="52"/>
        <v>--</v>
      </c>
      <c r="L642" s="143" t="str">
        <f>IF(K642&gt;0,IFERROR(MATCH(K642,R_11values,-1),""),"")</f>
        <v/>
      </c>
      <c r="M642" s="19" t="str">
        <f t="shared" si="53"/>
        <v>--</v>
      </c>
      <c r="N642" s="143" t="str">
        <f xml:space="preserve"> IF(M642&gt;0, IFERROR(MATCH(M642,CO2values,-1),""),"")</f>
        <v/>
      </c>
      <c r="O642" s="106">
        <f t="shared" si="54"/>
        <v>0</v>
      </c>
      <c r="P642" s="143" t="str">
        <f xml:space="preserve"> IF(O642&gt;0, IFERROR(MATCH(O642,NVvalues,-1),""),"")</f>
        <v/>
      </c>
      <c r="Q642" s="70" t="b">
        <f t="shared" si="55"/>
        <v>1</v>
      </c>
      <c r="R642" s="136" t="str">
        <f t="shared" si="56"/>
        <v>---</v>
      </c>
      <c r="S642" s="136" t="str">
        <f t="shared" si="57"/>
        <v>---</v>
      </c>
      <c r="T642" s="65">
        <f t="shared" si="58"/>
        <v>0</v>
      </c>
    </row>
    <row r="643" spans="1:20" ht="20.100000000000001" customHeight="1" thickBot="1">
      <c r="B643" s="86" t="s">
        <v>126</v>
      </c>
      <c r="C643" s="81"/>
      <c r="D643" s="83"/>
      <c r="E643" s="104" t="b">
        <v>0</v>
      </c>
      <c r="F643" s="107">
        <v>4.1000000000000002E-2</v>
      </c>
      <c r="G643" s="90">
        <v>3096</v>
      </c>
      <c r="H643" s="123" t="s">
        <v>180</v>
      </c>
      <c r="I643" s="62">
        <v>1.0000000000000001E-5</v>
      </c>
      <c r="J643" s="89"/>
      <c r="K643" s="19" t="str">
        <f t="shared" si="52"/>
        <v>--</v>
      </c>
      <c r="L643" s="143" t="str">
        <f>IF(K643&gt;0,IFERROR(MATCH(K643,R_11values,-1),""),"")</f>
        <v/>
      </c>
      <c r="M643" s="19" t="str">
        <f t="shared" si="53"/>
        <v>--</v>
      </c>
      <c r="N643" s="143" t="str">
        <f xml:space="preserve"> IF(M643&gt;0, IFERROR(MATCH(M643,CO2values,-1),""),"")</f>
        <v/>
      </c>
      <c r="O643" s="106">
        <f t="shared" si="54"/>
        <v>0</v>
      </c>
      <c r="P643" s="143" t="str">
        <f xml:space="preserve"> IF(O643&gt;0, IFERROR(MATCH(O643,NVvalues,-1),""),"")</f>
        <v/>
      </c>
      <c r="Q643" s="70" t="b">
        <f t="shared" si="55"/>
        <v>1</v>
      </c>
      <c r="R643" s="136" t="str">
        <f t="shared" si="56"/>
        <v>---</v>
      </c>
      <c r="S643" s="136" t="str">
        <f t="shared" si="57"/>
        <v>---</v>
      </c>
      <c r="T643" s="65">
        <f t="shared" si="58"/>
        <v>0</v>
      </c>
    </row>
    <row r="644" spans="1:20" ht="13.5" thickBot="1">
      <c r="B644" s="73" t="s">
        <v>195</v>
      </c>
      <c r="C644" s="37"/>
      <c r="D644" s="55"/>
      <c r="E644" s="55"/>
      <c r="F644" s="71"/>
      <c r="G644" s="189" t="s">
        <v>16</v>
      </c>
      <c r="H644" s="189"/>
      <c r="I644" s="189"/>
      <c r="J644" s="190"/>
      <c r="K644" s="10"/>
      <c r="L644" s="10"/>
      <c r="M644" s="10"/>
      <c r="N644" s="10"/>
      <c r="O644" s="10"/>
      <c r="P644" s="143"/>
      <c r="Q644" s="91" t="s">
        <v>93</v>
      </c>
      <c r="R644" s="92">
        <f>IF($S647,SUM(R617:R643),"Invalid")</f>
        <v>0</v>
      </c>
      <c r="S644" s="92">
        <f>IF($S647,SUM(S617:S643),"Invalid")</f>
        <v>0</v>
      </c>
      <c r="T644" s="93">
        <f>IF($S647,SUM(T617:T643),"Invalid")</f>
        <v>0</v>
      </c>
    </row>
    <row r="645" spans="1:20" ht="13.5" thickTop="1">
      <c r="B645" s="38"/>
      <c r="C645" s="6"/>
      <c r="D645" s="137" t="s">
        <v>13</v>
      </c>
      <c r="E645" s="137"/>
      <c r="F645" s="137" t="s">
        <v>15</v>
      </c>
      <c r="G645" s="137">
        <v>1</v>
      </c>
      <c r="H645" s="137">
        <v>2</v>
      </c>
      <c r="I645" s="137">
        <v>3</v>
      </c>
      <c r="J645" s="72">
        <v>4</v>
      </c>
      <c r="K645" s="6"/>
      <c r="L645" s="6"/>
      <c r="M645" s="6"/>
      <c r="N645" s="6"/>
      <c r="O645" s="6"/>
      <c r="P645" s="44"/>
      <c r="Q645" s="191" t="s">
        <v>16</v>
      </c>
      <c r="R645" s="193" t="str">
        <f>IFERROR(IF(0=R644,"",MATCH(R644,R_11values,-1)),"Invalid")</f>
        <v/>
      </c>
      <c r="S645" s="193" t="str">
        <f>IFERROR(IF(0=S644,"",MATCH(S644,CO2values,-1)),"Invalid")</f>
        <v/>
      </c>
      <c r="T645" s="195" t="str">
        <f>IFERROR(IF(0=T644,"",MATCH(T644,NVvalues,-1)),"Invalid")</f>
        <v/>
      </c>
    </row>
    <row r="646" spans="1:20" ht="13.5" thickBot="1">
      <c r="B646" s="38"/>
      <c r="C646" s="6"/>
      <c r="D646" s="152" t="str">
        <f>C610</f>
        <v>Number/NameS8</v>
      </c>
      <c r="E646" s="152"/>
      <c r="F646" s="152" t="s">
        <v>112</v>
      </c>
      <c r="G646" s="136" t="str">
        <f>IF($S647,IF(R645=G645,N610,""),"Invalid")</f>
        <v/>
      </c>
      <c r="H646" s="136" t="str">
        <f>IF($S647,IF(R645=H645,N610,""),"Invalid")</f>
        <v/>
      </c>
      <c r="I646" s="136" t="str">
        <f>IF($S647,IF(R645=I645,N610,""),"Invalid")</f>
        <v/>
      </c>
      <c r="J646" s="65" t="str">
        <f>IF($S647,IF(R645=J645,N610,""),"Invalid")</f>
        <v/>
      </c>
      <c r="K646" s="44"/>
      <c r="L646" s="44"/>
      <c r="M646" s="44"/>
      <c r="N646" s="44"/>
      <c r="O646" s="44"/>
      <c r="P646" s="44"/>
      <c r="Q646" s="192"/>
      <c r="R646" s="194"/>
      <c r="S646" s="194"/>
      <c r="T646" s="196"/>
    </row>
    <row r="647" spans="1:20">
      <c r="B647" s="38"/>
      <c r="C647" s="6"/>
      <c r="D647" s="6"/>
      <c r="E647" s="6"/>
      <c r="F647" s="152" t="s">
        <v>113</v>
      </c>
      <c r="G647" s="136" t="str">
        <f>IF($S647,IF(S645=G645,N610,""),"Invalid")</f>
        <v/>
      </c>
      <c r="H647" s="136" t="str">
        <f>IF($S647,IF(S645=H645,N610,""),"Invalid")</f>
        <v/>
      </c>
      <c r="I647" s="136" t="str">
        <f>IF($S647,IF(S645=I645,N610,""),"Invalid")</f>
        <v/>
      </c>
      <c r="J647" s="65" t="str">
        <f>IF($S647,IF(S645=J645,N610,""),"Invalid")</f>
        <v/>
      </c>
      <c r="K647" s="44"/>
      <c r="L647" s="44"/>
      <c r="M647" s="44"/>
      <c r="N647" s="44"/>
      <c r="O647" s="44"/>
      <c r="P647" s="44"/>
      <c r="Q647" s="44"/>
      <c r="R647" s="66" t="s">
        <v>127</v>
      </c>
      <c r="S647" t="b">
        <f>AND(Q616:Q643)</f>
        <v>1</v>
      </c>
      <c r="T647" s="44"/>
    </row>
    <row r="648" spans="1:20">
      <c r="B648" s="38"/>
      <c r="C648" s="4"/>
      <c r="D648" s="4"/>
      <c r="E648" s="4"/>
      <c r="F648" s="140" t="s">
        <v>116</v>
      </c>
      <c r="G648" s="135" t="str">
        <f>IF($S647,IF(T645=G645,N610,""),"Invalid")</f>
        <v/>
      </c>
      <c r="H648" s="135" t="str">
        <f>IF($S647,IF(T645=H645,N610,""),"Invalid")</f>
        <v/>
      </c>
      <c r="I648" s="135" t="str">
        <f>IF($S647,IF(T645=I645,N610,""),"Invalid")</f>
        <v/>
      </c>
      <c r="J648" s="94" t="str">
        <f>IF($S647,IF(T645=J645,N610,""),"Invalid")</f>
        <v/>
      </c>
    </row>
    <row r="649" spans="1:20">
      <c r="B649" s="38"/>
      <c r="C649" s="4"/>
      <c r="D649" s="4"/>
      <c r="E649" s="4"/>
      <c r="F649" s="140" t="s">
        <v>93</v>
      </c>
      <c r="G649" s="20">
        <f>IF($S647,SUM(G646:G648),"Invalid")</f>
        <v>0</v>
      </c>
      <c r="H649" s="20">
        <f>IF($S647,SUM(H646:H648),"Invalid")</f>
        <v>0</v>
      </c>
      <c r="I649" s="20">
        <f>IF($S647,SUM(I646:I648),"Invalid")</f>
        <v>0</v>
      </c>
      <c r="J649" s="58">
        <f>IF($S647,SUM(J646:J648),"Invalid")</f>
        <v>0</v>
      </c>
    </row>
    <row r="650" spans="1:20">
      <c r="B650" s="38"/>
      <c r="C650" s="4"/>
      <c r="D650" s="4"/>
      <c r="E650" s="4"/>
      <c r="F650" s="140" t="s">
        <v>14</v>
      </c>
      <c r="G650" s="144" t="str">
        <f>IFERROR(IF(G649&gt;0,INDEX(LGletters,MATCH((G649),LGvalues,-1)),""),"Invalid")</f>
        <v/>
      </c>
      <c r="H650" s="144" t="str">
        <f>IFERROR(IF(H649&gt;0,INDEX(LGletters,MATCH((H649),LGvalues,-1)),""),"Invalid")</f>
        <v/>
      </c>
      <c r="I650" s="144" t="str">
        <f>IFERROR(IF(I649&gt;0,INDEX(LGletters,MATCH((I649),LGvalues,-1)),""),"Invalid")</f>
        <v/>
      </c>
      <c r="J650" s="56" t="str">
        <f>IFERROR(IF(J649&gt;0,INDEX(LGletters,MATCH((J649),LGvalues,-1)),""),"Invalid")</f>
        <v/>
      </c>
    </row>
    <row r="651" spans="1:20">
      <c r="B651" s="38"/>
      <c r="C651" s="4"/>
      <c r="D651" s="4"/>
      <c r="E651" s="4"/>
      <c r="F651" s="140" t="s">
        <v>23</v>
      </c>
      <c r="G651" s="135" t="str">
        <f>IFERROR(IF(G650="","",INDEX(Rindices, G645,FIND(UPPER(G650),"ABCDEF"))),"Invalid")</f>
        <v/>
      </c>
      <c r="H651" s="135" t="str">
        <f>IFERROR(IF(H650="","",INDEX(Rindices, H645,FIND(UPPER(H650),"ABCDEF"))),"Invalid")</f>
        <v/>
      </c>
      <c r="I651" s="135" t="str">
        <f>IFERROR(IF(I650="","",INDEX(Rindices, I645,FIND(UPPER(I650),"ABCDEF"))),"Invalid")</f>
        <v/>
      </c>
      <c r="J651" s="94" t="str">
        <f>IFERROR(IF(J650="","",INDEX(Rindices, J645,FIND(UPPER(J650),"ABCDEF"))),"Invalid")</f>
        <v/>
      </c>
    </row>
    <row r="652" spans="1:20" ht="13.5" thickBot="1">
      <c r="B652" s="40"/>
      <c r="C652" s="32"/>
      <c r="D652" s="32"/>
      <c r="E652" s="32"/>
      <c r="F652" s="41" t="s">
        <v>12</v>
      </c>
      <c r="G652" s="59" t="str">
        <f>IF($S647,IFERROR(CHOOSE(G651,"Very Low","Low","Medium","High","Very High"),""),"Invalid")</f>
        <v/>
      </c>
      <c r="H652" s="59" t="str">
        <f>IF($S647,IFERROR(CHOOSE(H651,"Very Low","Low","Medium","High","Very High"),""),"Invalid")</f>
        <v/>
      </c>
      <c r="I652" s="59" t="str">
        <f>IF($S647,IFERROR(CHOOSE(I651,"Very Low","Low","Medium","High","Very High"),""),"Invalid")</f>
        <v/>
      </c>
      <c r="J652" s="60" t="str">
        <f>IF($S647,IFERROR(CHOOSE(J651,"Very Low","Low","Medium","High","Very High"),""),"Invalid")</f>
        <v/>
      </c>
    </row>
    <row r="653" spans="1:20">
      <c r="A653" s="4"/>
      <c r="B653" s="4"/>
      <c r="C653" s="4"/>
      <c r="D653" s="4"/>
      <c r="E653" s="4"/>
      <c r="F653" s="140"/>
      <c r="G653" s="143"/>
      <c r="H653" s="143"/>
      <c r="I653" s="143"/>
      <c r="J653" s="143"/>
    </row>
    <row r="654" spans="1:20" ht="37.5" customHeight="1" thickBot="1">
      <c r="A654" s="4"/>
      <c r="B654" s="197" t="s">
        <v>202</v>
      </c>
      <c r="C654" s="197"/>
      <c r="D654" s="197"/>
      <c r="E654" s="197"/>
      <c r="F654" s="197"/>
      <c r="G654" s="197"/>
      <c r="H654" s="197"/>
      <c r="I654" s="197"/>
      <c r="J654" s="197"/>
      <c r="K654" s="197"/>
      <c r="L654" s="197"/>
      <c r="M654" s="197"/>
      <c r="N654" s="197"/>
      <c r="O654" s="197"/>
    </row>
    <row r="655" spans="1:20">
      <c r="B655" s="73" t="s">
        <v>196</v>
      </c>
      <c r="C655" s="37"/>
      <c r="D655" s="149" t="s">
        <v>197</v>
      </c>
      <c r="E655" s="150" t="str">
        <f>C610</f>
        <v>Number/NameS8</v>
      </c>
      <c r="F655" s="71"/>
      <c r="G655" s="189" t="s">
        <v>16</v>
      </c>
      <c r="H655" s="189"/>
      <c r="I655" s="189"/>
      <c r="J655" s="190"/>
    </row>
    <row r="656" spans="1:20">
      <c r="B656" s="38"/>
      <c r="C656" s="137" t="s">
        <v>15</v>
      </c>
      <c r="D656" s="4"/>
      <c r="E656" s="137"/>
      <c r="F656" s="4"/>
      <c r="G656" s="137">
        <v>1</v>
      </c>
      <c r="H656" s="137">
        <v>2</v>
      </c>
      <c r="I656" s="137">
        <v>3</v>
      </c>
      <c r="J656" s="72">
        <v>4</v>
      </c>
      <c r="O656" t="s">
        <v>413</v>
      </c>
    </row>
    <row r="657" spans="2:10">
      <c r="B657" s="38"/>
      <c r="C657" s="199" t="s">
        <v>205</v>
      </c>
      <c r="D657" s="198"/>
      <c r="E657" s="198"/>
      <c r="F657" s="198"/>
      <c r="G657" s="11"/>
      <c r="H657" s="11"/>
      <c r="I657" s="11">
        <v>7.2999999999999995E-2</v>
      </c>
      <c r="J657" s="154"/>
    </row>
    <row r="658" spans="2:10">
      <c r="B658" s="38"/>
      <c r="C658" s="199"/>
      <c r="D658" s="198"/>
      <c r="E658" s="198"/>
      <c r="F658" s="198"/>
      <c r="G658" s="11"/>
      <c r="H658" s="11"/>
      <c r="I658" s="11"/>
      <c r="J658" s="154"/>
    </row>
    <row r="659" spans="2:10">
      <c r="B659" s="38"/>
      <c r="C659" s="198"/>
      <c r="D659" s="198"/>
      <c r="E659" s="198"/>
      <c r="F659" s="198"/>
      <c r="G659" s="11"/>
      <c r="H659" s="11"/>
      <c r="I659" s="11"/>
      <c r="J659" s="154"/>
    </row>
    <row r="660" spans="2:10">
      <c r="B660" s="38"/>
      <c r="C660" s="198"/>
      <c r="D660" s="198"/>
      <c r="E660" s="198"/>
      <c r="F660" s="198"/>
      <c r="G660" s="11"/>
      <c r="H660" s="11"/>
      <c r="I660" s="11"/>
      <c r="J660" s="154"/>
    </row>
    <row r="661" spans="2:10">
      <c r="B661" s="38"/>
      <c r="C661" s="198"/>
      <c r="D661" s="198"/>
      <c r="E661" s="198"/>
      <c r="F661" s="198"/>
      <c r="G661" s="11"/>
      <c r="H661" s="11"/>
      <c r="I661" s="11"/>
      <c r="J661" s="154"/>
    </row>
    <row r="662" spans="2:10">
      <c r="B662" s="38"/>
      <c r="C662" s="198"/>
      <c r="D662" s="198"/>
      <c r="E662" s="198"/>
      <c r="F662" s="198"/>
      <c r="G662" s="11"/>
      <c r="H662" s="11"/>
      <c r="I662" s="11"/>
      <c r="J662" s="154"/>
    </row>
    <row r="663" spans="2:10">
      <c r="B663" s="38"/>
      <c r="C663" s="198"/>
      <c r="D663" s="198"/>
      <c r="E663" s="198"/>
      <c r="F663" s="198"/>
      <c r="G663" s="11"/>
      <c r="H663" s="11"/>
      <c r="I663" s="11"/>
      <c r="J663" s="154"/>
    </row>
    <row r="664" spans="2:10">
      <c r="B664" s="38"/>
      <c r="C664" s="198"/>
      <c r="D664" s="198"/>
      <c r="E664" s="198"/>
      <c r="F664" s="198"/>
      <c r="G664" s="11"/>
      <c r="H664" s="11"/>
      <c r="I664" s="11"/>
      <c r="J664" s="154"/>
    </row>
    <row r="665" spans="2:10">
      <c r="B665" s="38"/>
      <c r="C665" s="198"/>
      <c r="D665" s="198"/>
      <c r="E665" s="198"/>
      <c r="F665" s="198"/>
      <c r="G665" s="11"/>
      <c r="H665" s="11"/>
      <c r="I665" s="11"/>
      <c r="J665" s="154"/>
    </row>
    <row r="666" spans="2:10">
      <c r="B666" s="38"/>
      <c r="C666" s="198"/>
      <c r="D666" s="198"/>
      <c r="E666" s="198"/>
      <c r="F666" s="198"/>
      <c r="G666" s="11"/>
      <c r="H666" s="11"/>
      <c r="I666" s="11"/>
      <c r="J666" s="154"/>
    </row>
    <row r="667" spans="2:10">
      <c r="B667" s="38"/>
      <c r="C667" s="198"/>
      <c r="D667" s="198"/>
      <c r="E667" s="198"/>
      <c r="F667" s="198"/>
      <c r="G667" s="11"/>
      <c r="H667" s="11"/>
      <c r="I667" s="11"/>
      <c r="J667" s="154"/>
    </row>
    <row r="668" spans="2:10">
      <c r="B668" s="38"/>
      <c r="C668" s="198"/>
      <c r="D668" s="198"/>
      <c r="E668" s="198"/>
      <c r="F668" s="198"/>
      <c r="G668" s="20"/>
      <c r="H668" s="20"/>
      <c r="I668" s="20"/>
      <c r="J668" s="58"/>
    </row>
    <row r="669" spans="2:10" ht="13.5" thickBot="1">
      <c r="B669" s="38"/>
      <c r="C669" s="4"/>
      <c r="D669" s="4"/>
      <c r="E669" s="4"/>
      <c r="F669" s="140" t="s">
        <v>93</v>
      </c>
      <c r="G669" s="98">
        <f>SUM(G657:G668)</f>
        <v>0</v>
      </c>
      <c r="H669" s="98">
        <f>SUM(H657:H668)</f>
        <v>0</v>
      </c>
      <c r="I669" s="98">
        <f>SUM(I657:I668)</f>
        <v>7.2999999999999995E-2</v>
      </c>
      <c r="J669" s="99">
        <f>SUM(J657:J668)</f>
        <v>0</v>
      </c>
    </row>
    <row r="670" spans="2:10" ht="13.5" thickTop="1">
      <c r="B670" s="38"/>
      <c r="C670" s="4"/>
      <c r="D670" s="4"/>
      <c r="E670" s="4"/>
      <c r="F670" s="140" t="s">
        <v>14</v>
      </c>
      <c r="G670" s="144" t="str">
        <f>IFERROR(IF(G669&gt;0,INDEX(LGletters,MATCH((G669),LGvalues,-1)),""),"Invalid")</f>
        <v/>
      </c>
      <c r="H670" s="144" t="str">
        <f>IFERROR(IF(H669&gt;0,INDEX(LGletters,MATCH((H669),LGvalues,-1)),""),"Invalid")</f>
        <v/>
      </c>
      <c r="I670" s="144" t="str">
        <f>IFERROR(IF(I669&gt;0,INDEX(LGletters,MATCH((I669),LGvalues,-1)),""),"Invalid")</f>
        <v>C</v>
      </c>
      <c r="J670" s="56" t="str">
        <f>IFERROR(IF(J669&gt;0,INDEX(LGletters,MATCH((J669),LGvalues,-1)),""),"Invalid")</f>
        <v/>
      </c>
    </row>
    <row r="671" spans="2:10">
      <c r="B671" s="38"/>
      <c r="C671" s="4"/>
      <c r="D671" s="4"/>
      <c r="E671" s="4"/>
      <c r="F671" s="140" t="s">
        <v>23</v>
      </c>
      <c r="G671" s="135" t="str">
        <f>IF(G670="","",INDEX(Rindices, G656,FIND(UPPER(G670),"ABCDEF")))</f>
        <v/>
      </c>
      <c r="H671" s="135" t="str">
        <f>IF(H670="","",INDEX(Rindices, H656,FIND(UPPER(H670),"ABCDEF")))</f>
        <v/>
      </c>
      <c r="I671" s="135">
        <f>IF(I670="","",INDEX(Rindices, I656,FIND(UPPER(I670),"ABCDEF")))</f>
        <v>2</v>
      </c>
      <c r="J671" s="94" t="str">
        <f>IF(J670="","",INDEX(Rindices, J656,FIND(UPPER(J670),"ABCDEF")))</f>
        <v/>
      </c>
    </row>
    <row r="672" spans="2:10" ht="13.5" thickBot="1">
      <c r="B672" s="40"/>
      <c r="C672" s="32"/>
      <c r="D672" s="32"/>
      <c r="E672" s="32"/>
      <c r="F672" s="41" t="s">
        <v>12</v>
      </c>
      <c r="G672" s="148" t="str">
        <f>IFERROR(CHOOSE(G671,"Very Low","Low","Medium","High","Very High"),"")</f>
        <v/>
      </c>
      <c r="H672" s="148" t="str">
        <f>IFERROR(CHOOSE(H671,"Very Low","Low","Medium","High","Very High"),"")</f>
        <v/>
      </c>
      <c r="I672" s="148" t="str">
        <f>IFERROR(CHOOSE(I671,"Very Low","Low","Medium","High","Very High"),"")</f>
        <v>Low</v>
      </c>
      <c r="J672" s="151" t="str">
        <f>IFERROR(CHOOSE(J671,"Very Low","Low","Medium","High","Very High"),"")</f>
        <v/>
      </c>
    </row>
    <row r="673" spans="2:10" ht="13.5" thickBot="1">
      <c r="B673" s="4"/>
      <c r="C673" s="4"/>
      <c r="D673" s="4"/>
      <c r="E673" s="4"/>
      <c r="F673" s="140"/>
      <c r="G673" s="143"/>
      <c r="H673" s="143"/>
      <c r="I673" s="143"/>
      <c r="J673" s="143"/>
    </row>
    <row r="674" spans="2:10">
      <c r="B674" s="73" t="s">
        <v>198</v>
      </c>
      <c r="C674" s="37"/>
      <c r="D674" s="149" t="s">
        <v>197</v>
      </c>
      <c r="E674" s="150" t="str">
        <f>C610</f>
        <v>Number/NameS8</v>
      </c>
      <c r="F674" s="71"/>
      <c r="G674" s="189" t="s">
        <v>16</v>
      </c>
      <c r="H674" s="189"/>
      <c r="I674" s="189"/>
      <c r="J674" s="190"/>
    </row>
    <row r="675" spans="2:10">
      <c r="B675" s="38"/>
      <c r="C675" s="137" t="s">
        <v>15</v>
      </c>
      <c r="D675" s="4"/>
      <c r="E675" s="137"/>
      <c r="F675" s="4"/>
      <c r="G675" s="137">
        <v>1</v>
      </c>
      <c r="H675" s="137">
        <v>2</v>
      </c>
      <c r="I675" s="137">
        <v>3</v>
      </c>
      <c r="J675" s="72">
        <v>4</v>
      </c>
    </row>
    <row r="676" spans="2:10">
      <c r="B676" s="38"/>
      <c r="C676" s="199" t="s">
        <v>33</v>
      </c>
      <c r="D676" s="199"/>
      <c r="E676" s="199"/>
      <c r="F676" s="199"/>
      <c r="G676" s="137"/>
      <c r="H676" s="137"/>
      <c r="I676" s="137"/>
      <c r="J676" s="154">
        <v>7.2999999999999995E-2</v>
      </c>
    </row>
    <row r="677" spans="2:10">
      <c r="B677" s="38"/>
      <c r="C677" s="199"/>
      <c r="D677" s="199"/>
      <c r="E677" s="199"/>
      <c r="F677" s="199"/>
      <c r="G677" s="137"/>
      <c r="H677" s="137"/>
      <c r="I677" s="137"/>
      <c r="J677" s="72"/>
    </row>
    <row r="678" spans="2:10">
      <c r="B678" s="38"/>
      <c r="C678" s="199"/>
      <c r="D678" s="199"/>
      <c r="E678" s="199"/>
      <c r="F678" s="199"/>
      <c r="G678" s="137"/>
      <c r="H678" s="137"/>
      <c r="I678" s="137"/>
      <c r="J678" s="72"/>
    </row>
    <row r="679" spans="2:10">
      <c r="B679" s="38"/>
      <c r="C679" s="199"/>
      <c r="D679" s="199"/>
      <c r="E679" s="199"/>
      <c r="F679" s="199"/>
      <c r="G679" s="137"/>
      <c r="H679" s="137"/>
      <c r="I679" s="137"/>
      <c r="J679" s="72"/>
    </row>
    <row r="680" spans="2:10">
      <c r="B680" s="38"/>
      <c r="C680" s="199"/>
      <c r="D680" s="199"/>
      <c r="E680" s="199"/>
      <c r="F680" s="199"/>
      <c r="G680" s="137"/>
      <c r="H680" s="137"/>
      <c r="I680" s="137"/>
      <c r="J680" s="72"/>
    </row>
    <row r="681" spans="2:10">
      <c r="B681" s="38"/>
      <c r="C681" s="199"/>
      <c r="D681" s="199"/>
      <c r="E681" s="199"/>
      <c r="F681" s="199"/>
      <c r="G681" s="137"/>
      <c r="H681" s="137"/>
      <c r="I681" s="137"/>
      <c r="J681" s="72"/>
    </row>
    <row r="682" spans="2:10">
      <c r="B682" s="38"/>
      <c r="C682" s="199"/>
      <c r="D682" s="199"/>
      <c r="E682" s="199"/>
      <c r="F682" s="199"/>
      <c r="G682" s="137"/>
      <c r="H682" s="137"/>
      <c r="I682" s="137"/>
      <c r="J682" s="72"/>
    </row>
    <row r="683" spans="2:10">
      <c r="B683" s="38"/>
      <c r="C683" s="199"/>
      <c r="D683" s="199"/>
      <c r="E683" s="199"/>
      <c r="F683" s="199"/>
      <c r="G683" s="137"/>
      <c r="H683" s="137"/>
      <c r="I683" s="137"/>
      <c r="J683" s="72"/>
    </row>
    <row r="684" spans="2:10">
      <c r="B684" s="38"/>
      <c r="C684" s="199"/>
      <c r="D684" s="199"/>
      <c r="E684" s="199"/>
      <c r="F684" s="199"/>
      <c r="G684" s="137"/>
      <c r="H684" s="137"/>
      <c r="I684" s="137"/>
      <c r="J684" s="72"/>
    </row>
    <row r="685" spans="2:10">
      <c r="B685" s="38"/>
      <c r="C685" s="199"/>
      <c r="D685" s="199"/>
      <c r="E685" s="199"/>
      <c r="F685" s="199"/>
      <c r="G685" s="136"/>
      <c r="H685" s="136"/>
      <c r="I685" s="136"/>
      <c r="J685" s="65"/>
    </row>
    <row r="686" spans="2:10">
      <c r="B686" s="38"/>
      <c r="C686" s="199"/>
      <c r="D686" s="199"/>
      <c r="E686" s="199"/>
      <c r="F686" s="199"/>
      <c r="G686" s="136"/>
      <c r="H686" s="136"/>
      <c r="I686" s="136"/>
      <c r="J686" s="65"/>
    </row>
    <row r="687" spans="2:10">
      <c r="B687" s="38"/>
      <c r="C687" s="199"/>
      <c r="D687" s="199"/>
      <c r="E687" s="199"/>
      <c r="F687" s="199"/>
      <c r="G687" s="135"/>
      <c r="H687" s="135"/>
      <c r="I687" s="135"/>
      <c r="J687" s="94"/>
    </row>
    <row r="688" spans="2:10" ht="13.5" thickBot="1">
      <c r="B688" s="38"/>
      <c r="C688" s="4"/>
      <c r="D688" s="4"/>
      <c r="E688" s="4"/>
      <c r="F688" s="140" t="s">
        <v>93</v>
      </c>
      <c r="G688" s="98">
        <f>SUM(G676:G687)</f>
        <v>0</v>
      </c>
      <c r="H688" s="98">
        <f>SUM(H676:H687)</f>
        <v>0</v>
      </c>
      <c r="I688" s="98">
        <f>SUM(I676:I687)</f>
        <v>0</v>
      </c>
      <c r="J688" s="99">
        <f>SUM(J676:J687)</f>
        <v>7.2999999999999995E-2</v>
      </c>
    </row>
    <row r="689" spans="1:24" ht="13.5" thickTop="1">
      <c r="B689" s="38"/>
      <c r="C689" s="4"/>
      <c r="D689" s="4"/>
      <c r="E689" s="4"/>
      <c r="F689" s="140" t="s">
        <v>14</v>
      </c>
      <c r="G689" s="144" t="str">
        <f>IFERROR(IF(G688&gt;0,INDEX(LGletters,MATCH((G688),LGvalues,-1)),""),"Invalid")</f>
        <v/>
      </c>
      <c r="H689" s="144" t="str">
        <f>IFERROR(IF(H688&gt;0,INDEX(LGletters,MATCH((H688),LGvalues,-1)),""),"Invalid")</f>
        <v/>
      </c>
      <c r="I689" s="144" t="str">
        <f>IFERROR(IF(I688&gt;0,INDEX(LGletters,MATCH((I688),LGvalues,-1)),""),"Invalid")</f>
        <v/>
      </c>
      <c r="J689" s="56" t="str">
        <f>IFERROR(IF(J688&gt;0,INDEX(LGletters,MATCH((J688),LGvalues,-1)),""),"Invalid")</f>
        <v>C</v>
      </c>
    </row>
    <row r="690" spans="1:24">
      <c r="B690" s="38"/>
      <c r="C690" s="4"/>
      <c r="D690" s="4"/>
      <c r="E690" s="4"/>
      <c r="F690" s="140" t="s">
        <v>23</v>
      </c>
      <c r="G690" s="135" t="str">
        <f>IF(G689="","",INDEX(Rindices, G675,FIND(UPPER(G689),"ABCDEF")))</f>
        <v/>
      </c>
      <c r="H690" s="135" t="str">
        <f>IF(H689="","",INDEX(Rindices, H675,FIND(UPPER(H689),"ABCDEF")))</f>
        <v/>
      </c>
      <c r="I690" s="135" t="str">
        <f>IF(I689="","",INDEX(Rindices, I675,FIND(UPPER(I689),"ABCDEF")))</f>
        <v/>
      </c>
      <c r="J690" s="94">
        <f>IF(J689="","",INDEX(Rindices, J675,FIND(UPPER(J689),"ABCDEF")))</f>
        <v>2</v>
      </c>
    </row>
    <row r="691" spans="1:24" ht="13.5" thickBot="1">
      <c r="B691" s="40"/>
      <c r="C691" s="32"/>
      <c r="D691" s="32"/>
      <c r="E691" s="32"/>
      <c r="F691" s="41" t="s">
        <v>12</v>
      </c>
      <c r="G691" s="148" t="str">
        <f>IFERROR(CHOOSE(G690,"Very Low","Low","Medium","High","Very High"),"")</f>
        <v/>
      </c>
      <c r="H691" s="148" t="str">
        <f>IFERROR(CHOOSE(H690,"Very Low","Low","Medium","High","Very High"),"")</f>
        <v/>
      </c>
      <c r="I691" s="148" t="str">
        <f>IFERROR(CHOOSE(I690,"Very Low","Low","Medium","High","Very High"),"")</f>
        <v/>
      </c>
      <c r="J691" s="151" t="str">
        <f>IFERROR(CHOOSE(J690,"Very Low","Low","Medium","High","Very High"),"")</f>
        <v>Low</v>
      </c>
    </row>
    <row r="692" spans="1:24">
      <c r="B692" s="4"/>
      <c r="C692" s="4"/>
      <c r="D692" s="4"/>
      <c r="E692" s="4"/>
      <c r="F692" s="140"/>
      <c r="G692" s="143"/>
      <c r="H692" s="143"/>
      <c r="I692" s="143"/>
      <c r="J692" s="143"/>
    </row>
    <row r="693" spans="1:24">
      <c r="B693" s="4"/>
      <c r="C693" s="4"/>
      <c r="D693" s="4"/>
      <c r="E693" s="4"/>
      <c r="F693" s="140"/>
      <c r="G693" s="143"/>
      <c r="H693" s="143"/>
      <c r="I693" s="143"/>
      <c r="J693" s="143"/>
    </row>
    <row r="694" spans="1:24">
      <c r="A694" s="21"/>
      <c r="B694" s="50"/>
      <c r="C694" s="49"/>
      <c r="D694" s="49"/>
      <c r="E694" s="49"/>
      <c r="F694" s="49"/>
      <c r="G694" s="51"/>
      <c r="H694" s="51"/>
      <c r="I694" s="52"/>
      <c r="J694" s="53"/>
      <c r="K694" s="52"/>
      <c r="L694" s="52"/>
      <c r="M694" s="52"/>
      <c r="N694" s="51"/>
      <c r="O694" s="51"/>
      <c r="P694" s="51"/>
      <c r="Q694" s="54"/>
      <c r="R694" s="54"/>
      <c r="S694" s="54"/>
      <c r="T694" s="54"/>
    </row>
    <row r="695" spans="1:24">
      <c r="B695" s="66" t="s">
        <v>87</v>
      </c>
      <c r="C695" s="76" t="s">
        <v>149</v>
      </c>
      <c r="D695" s="62"/>
      <c r="E695" s="62"/>
      <c r="F695" s="44"/>
      <c r="K695" s="44"/>
      <c r="M695" s="66" t="s">
        <v>88</v>
      </c>
      <c r="N695" s="64">
        <v>1.4999999999999999E-2</v>
      </c>
      <c r="O695" s="67" t="s">
        <v>114</v>
      </c>
      <c r="P695" s="44"/>
    </row>
    <row r="696" spans="1:24">
      <c r="B696" s="66"/>
      <c r="C696" s="77" t="s">
        <v>32</v>
      </c>
      <c r="D696" s="77"/>
      <c r="E696" s="77"/>
      <c r="F696" s="77"/>
      <c r="G696" s="77"/>
      <c r="H696" s="77"/>
      <c r="I696" s="78"/>
      <c r="J696" s="79"/>
      <c r="K696" s="80"/>
      <c r="L696" s="77"/>
      <c r="M696" s="77"/>
      <c r="N696" s="77"/>
      <c r="O696" s="77"/>
      <c r="P696" s="77"/>
      <c r="Q696" s="136"/>
      <c r="R696" s="136"/>
      <c r="S696" s="136"/>
      <c r="T696" s="136"/>
    </row>
    <row r="697" spans="1:24">
      <c r="B697" s="66"/>
      <c r="C697" s="77" t="s">
        <v>135</v>
      </c>
      <c r="D697" s="77"/>
      <c r="E697" s="77"/>
      <c r="F697" s="77"/>
      <c r="G697" s="77"/>
      <c r="H697" s="77"/>
      <c r="I697" s="78"/>
      <c r="J697" s="79"/>
      <c r="K697" s="80"/>
      <c r="L697" s="77"/>
      <c r="M697" s="77"/>
      <c r="N697" s="77"/>
      <c r="O697" s="77"/>
      <c r="P697" s="77"/>
      <c r="Q697" s="136"/>
      <c r="R697" s="136"/>
      <c r="S697" s="136"/>
      <c r="T697" s="136"/>
    </row>
    <row r="698" spans="1:24">
      <c r="B698" s="66"/>
      <c r="C698" s="77" t="s">
        <v>136</v>
      </c>
      <c r="D698" s="77"/>
      <c r="E698" s="77"/>
      <c r="F698" s="77"/>
      <c r="G698" s="77"/>
      <c r="H698" s="77"/>
      <c r="I698" s="78"/>
      <c r="J698" s="79"/>
      <c r="K698" s="80"/>
      <c r="L698" s="77"/>
      <c r="M698" s="77"/>
      <c r="N698" s="77"/>
      <c r="O698" s="77"/>
      <c r="P698" s="77"/>
      <c r="Q698" s="136"/>
      <c r="R698" s="136"/>
      <c r="S698" s="136"/>
      <c r="T698" s="136"/>
    </row>
    <row r="699" spans="1:24" ht="13.5" thickBot="1">
      <c r="B699" s="66"/>
      <c r="C699" s="77" t="s">
        <v>137</v>
      </c>
      <c r="D699" s="77"/>
      <c r="E699" s="77"/>
      <c r="F699" s="77"/>
      <c r="G699" s="77"/>
      <c r="H699" s="77"/>
      <c r="I699" s="78"/>
      <c r="J699" s="79"/>
      <c r="K699" s="80"/>
      <c r="L699" s="77"/>
      <c r="M699" s="77"/>
      <c r="N699" s="77"/>
      <c r="O699" s="77"/>
      <c r="P699" s="77"/>
      <c r="Q699" s="136"/>
      <c r="R699" s="136"/>
      <c r="S699" s="136"/>
      <c r="T699" s="136"/>
    </row>
    <row r="700" spans="1:24">
      <c r="B700" s="66"/>
      <c r="C700" s="44"/>
      <c r="D700" s="44"/>
      <c r="E700" s="44"/>
      <c r="F700" s="44"/>
      <c r="G700" s="44"/>
      <c r="H700" s="181" t="s">
        <v>139</v>
      </c>
      <c r="I700" s="181"/>
      <c r="J700" s="120"/>
      <c r="K700" s="67"/>
      <c r="L700" s="44"/>
      <c r="M700" s="44"/>
      <c r="N700" s="44"/>
      <c r="O700" s="44"/>
      <c r="P700" s="44"/>
      <c r="Q700" s="182" t="s">
        <v>89</v>
      </c>
      <c r="R700" s="183"/>
      <c r="S700" s="183"/>
      <c r="T700" s="184"/>
    </row>
    <row r="701" spans="1:24" ht="38.25">
      <c r="B701" s="68" t="s">
        <v>92</v>
      </c>
      <c r="C701" s="69" t="s">
        <v>34</v>
      </c>
      <c r="D701" s="141" t="s">
        <v>50</v>
      </c>
      <c r="E701" s="141" t="s">
        <v>153</v>
      </c>
      <c r="F701" s="141" t="s">
        <v>49</v>
      </c>
      <c r="G701" s="141" t="s">
        <v>48</v>
      </c>
      <c r="H701" s="121" t="s">
        <v>182</v>
      </c>
      <c r="I701" s="141" t="s">
        <v>181</v>
      </c>
      <c r="J701" s="141" t="s">
        <v>73</v>
      </c>
      <c r="K701" s="141" t="s">
        <v>74</v>
      </c>
      <c r="L701" s="141" t="s">
        <v>80</v>
      </c>
      <c r="M701" s="141" t="s">
        <v>75</v>
      </c>
      <c r="N701" s="141" t="s">
        <v>79</v>
      </c>
      <c r="O701" s="141" t="s">
        <v>52</v>
      </c>
      <c r="P701" s="141" t="s">
        <v>81</v>
      </c>
      <c r="Q701" s="105" t="s">
        <v>157</v>
      </c>
      <c r="R701" s="141" t="s">
        <v>74</v>
      </c>
      <c r="S701" s="141" t="s">
        <v>75</v>
      </c>
      <c r="T701" s="46" t="s">
        <v>52</v>
      </c>
    </row>
    <row r="702" spans="1:24" ht="20.100000000000001" customHeight="1">
      <c r="B702" s="85" t="s">
        <v>122</v>
      </c>
      <c r="C702" s="81"/>
      <c r="D702" s="82"/>
      <c r="E702" s="104" t="b">
        <v>0</v>
      </c>
      <c r="F702" s="107">
        <v>4.1000000000000002E-2</v>
      </c>
      <c r="G702" s="84">
        <v>3096</v>
      </c>
      <c r="H702" s="123" t="s">
        <v>180</v>
      </c>
      <c r="I702" s="62"/>
      <c r="J702" s="63"/>
      <c r="K702" s="19" t="str">
        <f t="shared" ref="K702:K728" si="59">IF($F702*J702&gt;0,$F702*J702,"--")</f>
        <v>--</v>
      </c>
      <c r="L702" s="143" t="str">
        <f>IF(K702&gt;0,IFERROR(MATCH(K702,R_11values,-1),""),"")</f>
        <v/>
      </c>
      <c r="M702" s="19" t="str">
        <f t="shared" ref="M702:M728" si="60">IF($G702*J702&gt;0,$G702*J702/1000,"--")</f>
        <v>--</v>
      </c>
      <c r="N702" s="143" t="str">
        <f xml:space="preserve"> IF(M702&gt;0, IFERROR(MATCH(M702,CO2values,-1),""),"")</f>
        <v/>
      </c>
      <c r="O702" s="106" t="str">
        <f t="shared" ref="O702:O728" si="61">IFERROR(((1000*J702)/(IF(ISNUMBER(I702),I702,CHOOSE(MATCH(H702,ATgroups,0),Acute1,Acute2,Acute3, Chronic1,Chronic2,Chronic3,Chronic4,Empty,"","")))),"--")</f>
        <v>--</v>
      </c>
      <c r="P702" s="143" t="str">
        <f xml:space="preserve"> IF(O702&gt;0, IFERROR(MATCH(O702,NVvalues,-1),""),"")</f>
        <v/>
      </c>
      <c r="Q702" s="70" t="b">
        <f t="shared" ref="Q702:Q728" si="62">OR(J702=0,NOT(E702),I702=0,AND(F702=0,G702=0))</f>
        <v>1</v>
      </c>
      <c r="R702" s="136" t="str">
        <f t="shared" ref="R702:R728" si="63">IF(Q702,IF(OR(L702&lt;P702,N702&lt;P702),K702,"---"),"Consider ")</f>
        <v>---</v>
      </c>
      <c r="S702" s="136" t="str">
        <f t="shared" ref="S702:S728" si="64">IF(Q702,IF(OR(L702&lt;P702,N702&lt;P702),M702,"---")," by ")</f>
        <v>---</v>
      </c>
      <c r="T702" s="65" t="str">
        <f t="shared" ref="T702:T728" si="65">IF(Q702,IF(AND(L702&gt;=P702,N702&gt;=P702),O702,"---"),"constituent ")</f>
        <v>--</v>
      </c>
      <c r="V702" s="36" t="s">
        <v>185</v>
      </c>
      <c r="W702" s="77"/>
    </row>
    <row r="703" spans="1:24" ht="20.100000000000001" customHeight="1">
      <c r="B703" s="86" t="s">
        <v>40</v>
      </c>
      <c r="C703" s="81" t="s">
        <v>39</v>
      </c>
      <c r="D703" s="87"/>
      <c r="E703" s="104" t="b">
        <v>0</v>
      </c>
      <c r="F703" s="108">
        <v>1.1000000000000001</v>
      </c>
      <c r="G703" s="88"/>
      <c r="H703" s="123" t="s">
        <v>175</v>
      </c>
      <c r="I703" s="62"/>
      <c r="J703" s="89"/>
      <c r="K703" s="19" t="str">
        <f t="shared" si="59"/>
        <v>--</v>
      </c>
      <c r="L703" s="143"/>
      <c r="M703" s="19" t="str">
        <f t="shared" si="60"/>
        <v>--</v>
      </c>
      <c r="N703" s="143"/>
      <c r="O703" s="106">
        <f t="shared" si="61"/>
        <v>0</v>
      </c>
      <c r="P703" s="143"/>
      <c r="Q703" s="70" t="b">
        <f t="shared" si="62"/>
        <v>1</v>
      </c>
      <c r="R703" s="136" t="str">
        <f t="shared" si="63"/>
        <v>---</v>
      </c>
      <c r="S703" s="136" t="str">
        <f t="shared" si="64"/>
        <v>---</v>
      </c>
      <c r="T703" s="65">
        <f t="shared" si="65"/>
        <v>0</v>
      </c>
      <c r="W703" s="186" t="s">
        <v>186</v>
      </c>
    </row>
    <row r="704" spans="1:24" ht="20.100000000000001" customHeight="1">
      <c r="B704" s="86" t="s">
        <v>90</v>
      </c>
      <c r="C704" s="81" t="s">
        <v>43</v>
      </c>
      <c r="D704" s="87" t="s">
        <v>35</v>
      </c>
      <c r="E704" s="104" t="b">
        <v>0</v>
      </c>
      <c r="F704" s="108">
        <v>1</v>
      </c>
      <c r="G704" s="88"/>
      <c r="H704" s="123" t="s">
        <v>175</v>
      </c>
      <c r="I704" s="62"/>
      <c r="J704" s="89"/>
      <c r="K704" s="19" t="str">
        <f t="shared" si="59"/>
        <v>--</v>
      </c>
      <c r="L704" s="143"/>
      <c r="M704" s="19" t="str">
        <f t="shared" si="60"/>
        <v>--</v>
      </c>
      <c r="N704" s="143"/>
      <c r="O704" s="106">
        <f t="shared" si="61"/>
        <v>0</v>
      </c>
      <c r="P704" s="143"/>
      <c r="Q704" s="70" t="b">
        <f t="shared" si="62"/>
        <v>1</v>
      </c>
      <c r="R704" s="136" t="str">
        <f t="shared" si="63"/>
        <v>---</v>
      </c>
      <c r="S704" s="136" t="str">
        <f t="shared" si="64"/>
        <v>---</v>
      </c>
      <c r="T704" s="65">
        <f t="shared" si="65"/>
        <v>0</v>
      </c>
      <c r="V704" t="s">
        <v>184</v>
      </c>
      <c r="W704" s="186"/>
      <c r="X704" s="142" t="s">
        <v>187</v>
      </c>
    </row>
    <row r="705" spans="2:24" ht="20.100000000000001" customHeight="1">
      <c r="B705" s="86" t="s">
        <v>99</v>
      </c>
      <c r="C705" s="81" t="s">
        <v>44</v>
      </c>
      <c r="D705" s="87"/>
      <c r="E705" s="104" t="b">
        <v>0</v>
      </c>
      <c r="F705" s="108">
        <v>1</v>
      </c>
      <c r="G705" s="88"/>
      <c r="H705" s="123" t="s">
        <v>180</v>
      </c>
      <c r="I705" s="62"/>
      <c r="J705" s="89"/>
      <c r="K705" s="19" t="str">
        <f t="shared" si="59"/>
        <v>--</v>
      </c>
      <c r="L705" s="143"/>
      <c r="M705" s="19" t="str">
        <f t="shared" si="60"/>
        <v>--</v>
      </c>
      <c r="N705" s="143"/>
      <c r="O705" s="106" t="str">
        <f t="shared" si="61"/>
        <v>--</v>
      </c>
      <c r="P705" s="143"/>
      <c r="Q705" s="70" t="b">
        <f t="shared" si="62"/>
        <v>1</v>
      </c>
      <c r="R705" s="136" t="str">
        <f t="shared" si="63"/>
        <v>---</v>
      </c>
      <c r="S705" s="136" t="str">
        <f t="shared" si="64"/>
        <v>---</v>
      </c>
      <c r="T705" s="65" t="str">
        <f t="shared" si="65"/>
        <v>--</v>
      </c>
      <c r="V705" s="77"/>
      <c r="W705" s="124"/>
      <c r="X705">
        <f>W702*W705</f>
        <v>0</v>
      </c>
    </row>
    <row r="706" spans="2:24" ht="20.100000000000001" customHeight="1">
      <c r="B706" s="86" t="s">
        <v>100</v>
      </c>
      <c r="C706" s="81" t="s">
        <v>37</v>
      </c>
      <c r="D706" s="87"/>
      <c r="E706" s="104" t="b">
        <v>0</v>
      </c>
      <c r="F706" s="108">
        <v>1</v>
      </c>
      <c r="G706" s="88"/>
      <c r="H706" s="123" t="s">
        <v>180</v>
      </c>
      <c r="I706" s="62"/>
      <c r="J706" s="89"/>
      <c r="K706" s="19" t="str">
        <f t="shared" si="59"/>
        <v>--</v>
      </c>
      <c r="L706" s="143"/>
      <c r="M706" s="19" t="str">
        <f t="shared" si="60"/>
        <v>--</v>
      </c>
      <c r="N706" s="143"/>
      <c r="O706" s="106" t="str">
        <f t="shared" si="61"/>
        <v>--</v>
      </c>
      <c r="P706" s="143"/>
      <c r="Q706" s="70" t="b">
        <f t="shared" si="62"/>
        <v>1</v>
      </c>
      <c r="R706" s="136" t="str">
        <f t="shared" si="63"/>
        <v>---</v>
      </c>
      <c r="S706" s="136" t="str">
        <f t="shared" si="64"/>
        <v>---</v>
      </c>
      <c r="T706" s="65" t="str">
        <f t="shared" si="65"/>
        <v>--</v>
      </c>
      <c r="V706" s="77"/>
      <c r="W706" s="124"/>
      <c r="X706">
        <f>W702*W706</f>
        <v>0</v>
      </c>
    </row>
    <row r="707" spans="2:24" ht="20.100000000000001" customHeight="1">
      <c r="B707" s="86" t="s">
        <v>101</v>
      </c>
      <c r="C707" s="81" t="s">
        <v>36</v>
      </c>
      <c r="D707" s="87" t="s">
        <v>53</v>
      </c>
      <c r="E707" s="104" t="b">
        <v>0</v>
      </c>
      <c r="F707" s="108">
        <v>0.73</v>
      </c>
      <c r="G707" s="88"/>
      <c r="H707" s="123" t="s">
        <v>180</v>
      </c>
      <c r="I707" s="62"/>
      <c r="J707" s="89"/>
      <c r="K707" s="19" t="str">
        <f t="shared" si="59"/>
        <v>--</v>
      </c>
      <c r="L707" s="143"/>
      <c r="M707" s="19" t="str">
        <f t="shared" si="60"/>
        <v>--</v>
      </c>
      <c r="N707" s="143"/>
      <c r="O707" s="106" t="str">
        <f t="shared" si="61"/>
        <v>--</v>
      </c>
      <c r="P707" s="143"/>
      <c r="Q707" s="70" t="b">
        <f t="shared" si="62"/>
        <v>1</v>
      </c>
      <c r="R707" s="136" t="str">
        <f t="shared" si="63"/>
        <v>---</v>
      </c>
      <c r="S707" s="136" t="str">
        <f t="shared" si="64"/>
        <v>---</v>
      </c>
      <c r="T707" s="65" t="str">
        <f t="shared" si="65"/>
        <v>--</v>
      </c>
      <c r="V707" s="77"/>
      <c r="W707" s="124"/>
      <c r="X707">
        <f>W702*W707</f>
        <v>0</v>
      </c>
    </row>
    <row r="708" spans="2:24" ht="20.100000000000001" customHeight="1">
      <c r="B708" s="86" t="s">
        <v>41</v>
      </c>
      <c r="C708" s="81" t="s">
        <v>45</v>
      </c>
      <c r="D708" s="87"/>
      <c r="E708" s="104" t="b">
        <v>0</v>
      </c>
      <c r="F708" s="108">
        <v>0.7</v>
      </c>
      <c r="G708" s="88"/>
      <c r="H708" s="123" t="s">
        <v>170</v>
      </c>
      <c r="I708" s="62"/>
      <c r="J708" s="89"/>
      <c r="K708" s="19" t="str">
        <f t="shared" si="59"/>
        <v>--</v>
      </c>
      <c r="L708" s="143"/>
      <c r="M708" s="19" t="str">
        <f t="shared" si="60"/>
        <v>--</v>
      </c>
      <c r="N708" s="143"/>
      <c r="O708" s="106">
        <f t="shared" si="61"/>
        <v>0</v>
      </c>
      <c r="P708" s="143"/>
      <c r="Q708" s="70" t="b">
        <f t="shared" si="62"/>
        <v>1</v>
      </c>
      <c r="R708" s="136" t="str">
        <f t="shared" si="63"/>
        <v>---</v>
      </c>
      <c r="S708" s="136" t="str">
        <f t="shared" si="64"/>
        <v>---</v>
      </c>
      <c r="T708" s="65">
        <f t="shared" si="65"/>
        <v>0</v>
      </c>
      <c r="V708" s="77"/>
      <c r="W708" s="77"/>
      <c r="X708">
        <f>W702*W708</f>
        <v>0</v>
      </c>
    </row>
    <row r="709" spans="2:24" ht="20.100000000000001" customHeight="1">
      <c r="B709" s="86" t="s">
        <v>123</v>
      </c>
      <c r="C709" s="81" t="s">
        <v>46</v>
      </c>
      <c r="D709" s="87" t="s">
        <v>38</v>
      </c>
      <c r="E709" s="104" t="b">
        <v>0</v>
      </c>
      <c r="F709" s="108">
        <v>0.04</v>
      </c>
      <c r="G709" s="88"/>
      <c r="H709" s="123" t="s">
        <v>180</v>
      </c>
      <c r="I709" s="62"/>
      <c r="J709" s="89"/>
      <c r="K709" s="19" t="str">
        <f t="shared" si="59"/>
        <v>--</v>
      </c>
      <c r="L709" s="143"/>
      <c r="M709" s="19" t="str">
        <f t="shared" si="60"/>
        <v>--</v>
      </c>
      <c r="N709" s="143"/>
      <c r="O709" s="106" t="str">
        <f t="shared" si="61"/>
        <v>--</v>
      </c>
      <c r="P709" s="143"/>
      <c r="Q709" s="70" t="b">
        <f t="shared" si="62"/>
        <v>1</v>
      </c>
      <c r="R709" s="136" t="str">
        <f t="shared" si="63"/>
        <v>---</v>
      </c>
      <c r="S709" s="136" t="str">
        <f t="shared" si="64"/>
        <v>---</v>
      </c>
      <c r="T709" s="65" t="str">
        <f t="shared" si="65"/>
        <v>--</v>
      </c>
      <c r="V709" s="77"/>
      <c r="W709" s="77"/>
      <c r="X709">
        <f>W702*W709</f>
        <v>0</v>
      </c>
    </row>
    <row r="710" spans="2:24" ht="20.100000000000001" customHeight="1">
      <c r="B710" s="86" t="s">
        <v>124</v>
      </c>
      <c r="C710" s="81" t="s">
        <v>66</v>
      </c>
      <c r="D710" s="87"/>
      <c r="E710" s="104" t="b">
        <v>0</v>
      </c>
      <c r="F710" s="108"/>
      <c r="G710" s="88">
        <v>8830</v>
      </c>
      <c r="H710" s="123" t="s">
        <v>180</v>
      </c>
      <c r="I710" s="62"/>
      <c r="J710" s="89"/>
      <c r="K710" s="19" t="str">
        <f t="shared" si="59"/>
        <v>--</v>
      </c>
      <c r="L710" s="143"/>
      <c r="M710" s="19" t="str">
        <f t="shared" si="60"/>
        <v>--</v>
      </c>
      <c r="N710" s="143"/>
      <c r="O710" s="106" t="str">
        <f t="shared" si="61"/>
        <v>--</v>
      </c>
      <c r="P710" s="143"/>
      <c r="Q710" s="70" t="b">
        <f t="shared" si="62"/>
        <v>1</v>
      </c>
      <c r="R710" s="136" t="str">
        <f t="shared" si="63"/>
        <v>---</v>
      </c>
      <c r="S710" s="136" t="str">
        <f t="shared" si="64"/>
        <v>---</v>
      </c>
      <c r="T710" s="65" t="str">
        <f t="shared" si="65"/>
        <v>--</v>
      </c>
      <c r="V710" s="77"/>
      <c r="W710" s="77"/>
      <c r="X710">
        <f>W702*W710</f>
        <v>0</v>
      </c>
    </row>
    <row r="711" spans="2:24" ht="20.100000000000001" customHeight="1">
      <c r="B711" s="86" t="s">
        <v>94</v>
      </c>
      <c r="C711" s="81" t="s">
        <v>47</v>
      </c>
      <c r="D711" s="87"/>
      <c r="E711" s="104" t="b">
        <v>0</v>
      </c>
      <c r="F711" s="108">
        <v>0.12</v>
      </c>
      <c r="G711" s="88"/>
      <c r="H711" s="123" t="s">
        <v>175</v>
      </c>
      <c r="I711" s="62"/>
      <c r="J711" s="89"/>
      <c r="K711" s="19" t="str">
        <f t="shared" si="59"/>
        <v>--</v>
      </c>
      <c r="L711" s="143"/>
      <c r="M711" s="19" t="str">
        <f t="shared" si="60"/>
        <v>--</v>
      </c>
      <c r="N711" s="143"/>
      <c r="O711" s="106">
        <f t="shared" si="61"/>
        <v>0</v>
      </c>
      <c r="P711" s="143"/>
      <c r="Q711" s="70" t="b">
        <f t="shared" si="62"/>
        <v>1</v>
      </c>
      <c r="R711" s="136" t="str">
        <f t="shared" si="63"/>
        <v>---</v>
      </c>
      <c r="S711" s="136" t="str">
        <f t="shared" si="64"/>
        <v>---</v>
      </c>
      <c r="T711" s="65">
        <f t="shared" si="65"/>
        <v>0</v>
      </c>
      <c r="V711" s="77"/>
      <c r="W711" s="77"/>
      <c r="X711">
        <f>W702*W711</f>
        <v>0</v>
      </c>
    </row>
    <row r="712" spans="2:24" ht="20.100000000000001" customHeight="1">
      <c r="B712" s="86" t="s">
        <v>98</v>
      </c>
      <c r="C712" s="81" t="s">
        <v>65</v>
      </c>
      <c r="D712" s="87" t="s">
        <v>51</v>
      </c>
      <c r="E712" s="104" t="b">
        <v>0</v>
      </c>
      <c r="F712" s="108"/>
      <c r="G712" s="88">
        <v>9160</v>
      </c>
      <c r="H712" s="123" t="s">
        <v>180</v>
      </c>
      <c r="I712" s="62"/>
      <c r="J712" s="89"/>
      <c r="K712" s="19" t="str">
        <f t="shared" si="59"/>
        <v>--</v>
      </c>
      <c r="L712" s="143"/>
      <c r="M712" s="19" t="str">
        <f t="shared" si="60"/>
        <v>--</v>
      </c>
      <c r="N712" s="143"/>
      <c r="O712" s="106" t="str">
        <f t="shared" si="61"/>
        <v>--</v>
      </c>
      <c r="P712" s="143"/>
      <c r="Q712" s="70" t="b">
        <f t="shared" si="62"/>
        <v>1</v>
      </c>
      <c r="R712" s="136" t="str">
        <f t="shared" si="63"/>
        <v>---</v>
      </c>
      <c r="S712" s="136" t="str">
        <f t="shared" si="64"/>
        <v>---</v>
      </c>
      <c r="T712" s="65" t="str">
        <f t="shared" si="65"/>
        <v>--</v>
      </c>
      <c r="V712" s="77"/>
      <c r="W712" s="77"/>
      <c r="X712">
        <f>W702*W712</f>
        <v>0</v>
      </c>
    </row>
    <row r="713" spans="2:24" ht="20.100000000000001" customHeight="1">
      <c r="B713" s="86" t="s">
        <v>109</v>
      </c>
      <c r="C713" s="81" t="s">
        <v>69</v>
      </c>
      <c r="D713" s="87" t="s">
        <v>72</v>
      </c>
      <c r="E713" s="104" t="b">
        <v>0</v>
      </c>
      <c r="F713" s="108"/>
      <c r="G713" s="88">
        <v>1430</v>
      </c>
      <c r="H713" s="123" t="s">
        <v>180</v>
      </c>
      <c r="I713" s="62"/>
      <c r="J713" s="89"/>
      <c r="K713" s="19" t="str">
        <f t="shared" si="59"/>
        <v>--</v>
      </c>
      <c r="L713" s="143"/>
      <c r="M713" s="19" t="str">
        <f t="shared" si="60"/>
        <v>--</v>
      </c>
      <c r="N713" s="143"/>
      <c r="O713" s="106" t="str">
        <f t="shared" si="61"/>
        <v>--</v>
      </c>
      <c r="P713" s="143"/>
      <c r="Q713" s="70" t="b">
        <f t="shared" si="62"/>
        <v>1</v>
      </c>
      <c r="R713" s="136" t="str">
        <f t="shared" si="63"/>
        <v>---</v>
      </c>
      <c r="S713" s="136" t="str">
        <f t="shared" si="64"/>
        <v>---</v>
      </c>
      <c r="T713" s="65" t="str">
        <f t="shared" si="65"/>
        <v>--</v>
      </c>
      <c r="V713" s="77"/>
      <c r="W713" s="77"/>
      <c r="X713">
        <f>W702*W713</f>
        <v>0</v>
      </c>
    </row>
    <row r="714" spans="2:24" ht="20.100000000000001" customHeight="1" thickBot="1">
      <c r="B714" s="86" t="s">
        <v>95</v>
      </c>
      <c r="C714" s="81" t="s">
        <v>68</v>
      </c>
      <c r="D714" s="87"/>
      <c r="E714" s="104" t="b">
        <v>0</v>
      </c>
      <c r="F714" s="108"/>
      <c r="G714" s="88">
        <v>1640</v>
      </c>
      <c r="H714" s="123" t="s">
        <v>175</v>
      </c>
      <c r="I714" s="62"/>
      <c r="J714" s="89"/>
      <c r="K714" s="19" t="str">
        <f t="shared" si="59"/>
        <v>--</v>
      </c>
      <c r="L714" s="143"/>
      <c r="M714" s="19" t="str">
        <f t="shared" si="60"/>
        <v>--</v>
      </c>
      <c r="N714" s="143"/>
      <c r="O714" s="106">
        <f t="shared" si="61"/>
        <v>0</v>
      </c>
      <c r="P714" s="143"/>
      <c r="Q714" s="70" t="b">
        <f t="shared" si="62"/>
        <v>1</v>
      </c>
      <c r="R714" s="136" t="str">
        <f t="shared" si="63"/>
        <v>---</v>
      </c>
      <c r="S714" s="136" t="str">
        <f t="shared" si="64"/>
        <v>---</v>
      </c>
      <c r="T714" s="65">
        <f t="shared" si="65"/>
        <v>0</v>
      </c>
      <c r="V714" t="s">
        <v>188</v>
      </c>
      <c r="W714" s="125">
        <f>SUM(W705:W713)</f>
        <v>0</v>
      </c>
      <c r="X714" s="126">
        <f>SUM(X705:X713)</f>
        <v>0</v>
      </c>
    </row>
    <row r="715" spans="2:24" ht="20.100000000000001" customHeight="1" thickTop="1">
      <c r="B715" s="86" t="s">
        <v>97</v>
      </c>
      <c r="C715" s="81" t="s">
        <v>67</v>
      </c>
      <c r="D715" s="87" t="s">
        <v>105</v>
      </c>
      <c r="E715" s="104" t="b">
        <v>0</v>
      </c>
      <c r="F715" s="108"/>
      <c r="G715" s="88">
        <v>502</v>
      </c>
      <c r="H715" s="123" t="s">
        <v>180</v>
      </c>
      <c r="I715" s="62"/>
      <c r="J715" s="89"/>
      <c r="K715" s="19" t="str">
        <f t="shared" si="59"/>
        <v>--</v>
      </c>
      <c r="L715" s="143"/>
      <c r="M715" s="19" t="str">
        <f t="shared" si="60"/>
        <v>--</v>
      </c>
      <c r="N715" s="143"/>
      <c r="O715" s="106" t="str">
        <f t="shared" si="61"/>
        <v>--</v>
      </c>
      <c r="P715" s="143"/>
      <c r="Q715" s="70" t="b">
        <f t="shared" si="62"/>
        <v>1</v>
      </c>
      <c r="R715" s="136" t="str">
        <f t="shared" si="63"/>
        <v>---</v>
      </c>
      <c r="S715" s="136" t="str">
        <f t="shared" si="64"/>
        <v>---</v>
      </c>
      <c r="T715" s="65" t="str">
        <f t="shared" si="65"/>
        <v>--</v>
      </c>
    </row>
    <row r="716" spans="2:24" ht="20.100000000000001" customHeight="1">
      <c r="B716" s="86" t="s">
        <v>60</v>
      </c>
      <c r="C716" s="81" t="s">
        <v>70</v>
      </c>
      <c r="D716" s="87"/>
      <c r="E716" s="104" t="b">
        <v>0</v>
      </c>
      <c r="F716" s="108"/>
      <c r="G716" s="88">
        <v>31</v>
      </c>
      <c r="H716" s="123" t="s">
        <v>174</v>
      </c>
      <c r="I716" s="62"/>
      <c r="J716" s="89"/>
      <c r="K716" s="19" t="str">
        <f t="shared" si="59"/>
        <v>--</v>
      </c>
      <c r="L716" s="143"/>
      <c r="M716" s="19" t="str">
        <f t="shared" si="60"/>
        <v>--</v>
      </c>
      <c r="N716" s="143"/>
      <c r="O716" s="106">
        <f t="shared" si="61"/>
        <v>0</v>
      </c>
      <c r="P716" s="143"/>
      <c r="Q716" s="70" t="b">
        <f t="shared" si="62"/>
        <v>1</v>
      </c>
      <c r="R716" s="136" t="str">
        <f t="shared" si="63"/>
        <v>---</v>
      </c>
      <c r="S716" s="136" t="str">
        <f t="shared" si="64"/>
        <v>---</v>
      </c>
      <c r="T716" s="65">
        <f t="shared" si="65"/>
        <v>0</v>
      </c>
    </row>
    <row r="717" spans="2:24" ht="20.100000000000001" customHeight="1">
      <c r="B717" s="86" t="s">
        <v>96</v>
      </c>
      <c r="C717" s="81" t="s">
        <v>102</v>
      </c>
      <c r="D717" s="87"/>
      <c r="E717" s="104" t="b">
        <v>0</v>
      </c>
      <c r="F717" s="108"/>
      <c r="G717" s="88">
        <v>6</v>
      </c>
      <c r="H717" s="123" t="s">
        <v>180</v>
      </c>
      <c r="I717" s="62"/>
      <c r="J717" s="89"/>
      <c r="K717" s="19" t="str">
        <f t="shared" si="59"/>
        <v>--</v>
      </c>
      <c r="L717" s="143"/>
      <c r="M717" s="19" t="str">
        <f t="shared" si="60"/>
        <v>--</v>
      </c>
      <c r="N717" s="143"/>
      <c r="O717" s="106" t="str">
        <f t="shared" si="61"/>
        <v>--</v>
      </c>
      <c r="P717" s="143"/>
      <c r="Q717" s="70" t="b">
        <f t="shared" si="62"/>
        <v>1</v>
      </c>
      <c r="R717" s="136" t="str">
        <f t="shared" si="63"/>
        <v>---</v>
      </c>
      <c r="S717" s="136" t="str">
        <f t="shared" si="64"/>
        <v>---</v>
      </c>
      <c r="T717" s="65" t="str">
        <f t="shared" si="65"/>
        <v>--</v>
      </c>
    </row>
    <row r="718" spans="2:24" ht="20.100000000000001" customHeight="1">
      <c r="B718" s="86" t="s">
        <v>59</v>
      </c>
      <c r="C718" s="81" t="s">
        <v>64</v>
      </c>
      <c r="D718" s="87"/>
      <c r="E718" s="104" t="b">
        <v>0</v>
      </c>
      <c r="F718" s="108"/>
      <c r="G718" s="88">
        <v>3</v>
      </c>
      <c r="H718" s="123" t="s">
        <v>180</v>
      </c>
      <c r="I718" s="62"/>
      <c r="J718" s="89"/>
      <c r="K718" s="19" t="str">
        <f t="shared" si="59"/>
        <v>--</v>
      </c>
      <c r="L718" s="143"/>
      <c r="M718" s="19" t="str">
        <f t="shared" si="60"/>
        <v>--</v>
      </c>
      <c r="N718" s="143"/>
      <c r="O718" s="106" t="str">
        <f t="shared" si="61"/>
        <v>--</v>
      </c>
      <c r="P718" s="143"/>
      <c r="Q718" s="70" t="b">
        <f t="shared" si="62"/>
        <v>1</v>
      </c>
      <c r="R718" s="136" t="str">
        <f t="shared" si="63"/>
        <v>---</v>
      </c>
      <c r="S718" s="136" t="str">
        <f t="shared" si="64"/>
        <v>---</v>
      </c>
      <c r="T718" s="65" t="str">
        <f t="shared" si="65"/>
        <v>--</v>
      </c>
    </row>
    <row r="719" spans="2:24" ht="20.100000000000001" customHeight="1">
      <c r="B719" s="86" t="s">
        <v>58</v>
      </c>
      <c r="C719" s="81" t="s">
        <v>71</v>
      </c>
      <c r="D719" s="87"/>
      <c r="E719" s="104" t="b">
        <v>0</v>
      </c>
      <c r="F719" s="108"/>
      <c r="G719" s="88">
        <v>5</v>
      </c>
      <c r="H719" s="123" t="s">
        <v>175</v>
      </c>
      <c r="I719" s="62"/>
      <c r="J719" s="89"/>
      <c r="K719" s="19" t="str">
        <f t="shared" si="59"/>
        <v>--</v>
      </c>
      <c r="L719" s="143"/>
      <c r="M719" s="19" t="str">
        <f t="shared" si="60"/>
        <v>--</v>
      </c>
      <c r="N719" s="143"/>
      <c r="O719" s="106">
        <f t="shared" si="61"/>
        <v>0</v>
      </c>
      <c r="P719" s="143"/>
      <c r="Q719" s="70" t="b">
        <f t="shared" si="62"/>
        <v>1</v>
      </c>
      <c r="R719" s="136" t="str">
        <f t="shared" si="63"/>
        <v>---</v>
      </c>
      <c r="S719" s="136" t="str">
        <f t="shared" si="64"/>
        <v>---</v>
      </c>
      <c r="T719" s="65">
        <f t="shared" si="65"/>
        <v>0</v>
      </c>
    </row>
    <row r="720" spans="2:24" ht="20.100000000000001" customHeight="1">
      <c r="B720" s="86" t="s">
        <v>91</v>
      </c>
      <c r="C720" s="81" t="s">
        <v>63</v>
      </c>
      <c r="D720" s="87"/>
      <c r="E720" s="104" t="b">
        <v>0</v>
      </c>
      <c r="F720" s="108"/>
      <c r="G720" s="88"/>
      <c r="H720" s="123" t="s">
        <v>174</v>
      </c>
      <c r="I720" s="62"/>
      <c r="J720" s="89"/>
      <c r="K720" s="19" t="str">
        <f t="shared" si="59"/>
        <v>--</v>
      </c>
      <c r="L720" s="143"/>
      <c r="M720" s="19" t="str">
        <f t="shared" si="60"/>
        <v>--</v>
      </c>
      <c r="N720" s="143"/>
      <c r="O720" s="106">
        <f t="shared" si="61"/>
        <v>0</v>
      </c>
      <c r="P720" s="143"/>
      <c r="Q720" s="70" t="b">
        <f t="shared" si="62"/>
        <v>1</v>
      </c>
      <c r="R720" s="136" t="str">
        <f t="shared" si="63"/>
        <v>---</v>
      </c>
      <c r="S720" s="136" t="str">
        <f t="shared" si="64"/>
        <v>---</v>
      </c>
      <c r="T720" s="65">
        <f t="shared" si="65"/>
        <v>0</v>
      </c>
    </row>
    <row r="721" spans="2:20" ht="20.100000000000001" customHeight="1">
      <c r="B721" s="86" t="s">
        <v>140</v>
      </c>
      <c r="C721" s="81" t="s">
        <v>62</v>
      </c>
      <c r="D721" s="87"/>
      <c r="E721" s="104" t="b">
        <v>0</v>
      </c>
      <c r="F721" s="108"/>
      <c r="G721" s="88">
        <v>5</v>
      </c>
      <c r="H721" s="123" t="s">
        <v>174</v>
      </c>
      <c r="I721" s="62"/>
      <c r="J721" s="89"/>
      <c r="K721" s="19" t="str">
        <f t="shared" si="59"/>
        <v>--</v>
      </c>
      <c r="L721" s="143"/>
      <c r="M721" s="19" t="str">
        <f t="shared" si="60"/>
        <v>--</v>
      </c>
      <c r="N721" s="143"/>
      <c r="O721" s="106">
        <f t="shared" si="61"/>
        <v>0</v>
      </c>
      <c r="P721" s="143"/>
      <c r="Q721" s="70" t="b">
        <f t="shared" si="62"/>
        <v>1</v>
      </c>
      <c r="R721" s="136" t="str">
        <f t="shared" si="63"/>
        <v>---</v>
      </c>
      <c r="S721" s="136" t="str">
        <f t="shared" si="64"/>
        <v>---</v>
      </c>
      <c r="T721" s="65">
        <f t="shared" si="65"/>
        <v>0</v>
      </c>
    </row>
    <row r="722" spans="2:20" ht="20.100000000000001" customHeight="1">
      <c r="B722" s="86" t="s">
        <v>106</v>
      </c>
      <c r="C722" s="81" t="s">
        <v>61</v>
      </c>
      <c r="D722" s="87"/>
      <c r="E722" s="104" t="b">
        <v>0</v>
      </c>
      <c r="F722" s="108"/>
      <c r="G722" s="88">
        <v>0</v>
      </c>
      <c r="H722" s="123" t="s">
        <v>180</v>
      </c>
      <c r="I722" s="62">
        <v>0.3</v>
      </c>
      <c r="J722" s="89"/>
      <c r="K722" s="19" t="str">
        <f t="shared" si="59"/>
        <v>--</v>
      </c>
      <c r="L722" s="143"/>
      <c r="M722" s="19" t="str">
        <f t="shared" si="60"/>
        <v>--</v>
      </c>
      <c r="N722" s="143"/>
      <c r="O722" s="106">
        <f t="shared" si="61"/>
        <v>0</v>
      </c>
      <c r="P722" s="143"/>
      <c r="Q722" s="70" t="b">
        <f t="shared" si="62"/>
        <v>1</v>
      </c>
      <c r="R722" s="136" t="str">
        <f t="shared" si="63"/>
        <v>---</v>
      </c>
      <c r="S722" s="136" t="str">
        <f t="shared" si="64"/>
        <v>---</v>
      </c>
      <c r="T722" s="65">
        <f t="shared" si="65"/>
        <v>0</v>
      </c>
    </row>
    <row r="723" spans="2:20" ht="20.100000000000001" customHeight="1">
      <c r="B723" s="86" t="s">
        <v>107</v>
      </c>
      <c r="C723" s="81" t="s">
        <v>108</v>
      </c>
      <c r="D723" s="87"/>
      <c r="E723" s="104" t="b">
        <v>0</v>
      </c>
      <c r="F723" s="108"/>
      <c r="G723" s="88"/>
      <c r="H723" s="123" t="s">
        <v>180</v>
      </c>
      <c r="I723" s="62">
        <v>1.4E-2</v>
      </c>
      <c r="J723" s="89"/>
      <c r="K723" s="19" t="str">
        <f t="shared" si="59"/>
        <v>--</v>
      </c>
      <c r="L723" s="143"/>
      <c r="M723" s="19" t="str">
        <f t="shared" si="60"/>
        <v>--</v>
      </c>
      <c r="N723" s="143"/>
      <c r="O723" s="106">
        <f t="shared" si="61"/>
        <v>0</v>
      </c>
      <c r="P723" s="143"/>
      <c r="Q723" s="70" t="b">
        <f t="shared" si="62"/>
        <v>1</v>
      </c>
      <c r="R723" s="136" t="str">
        <f t="shared" si="63"/>
        <v>---</v>
      </c>
      <c r="S723" s="136" t="str">
        <f t="shared" si="64"/>
        <v>---</v>
      </c>
      <c r="T723" s="65">
        <f t="shared" si="65"/>
        <v>0</v>
      </c>
    </row>
    <row r="724" spans="2:20" ht="20.100000000000001" customHeight="1">
      <c r="B724" s="86" t="s">
        <v>119</v>
      </c>
      <c r="C724" s="81"/>
      <c r="D724" s="87" t="s">
        <v>120</v>
      </c>
      <c r="E724" s="104" t="b">
        <v>0</v>
      </c>
      <c r="F724" s="108"/>
      <c r="G724" s="88"/>
      <c r="H724" s="123" t="s">
        <v>180</v>
      </c>
      <c r="I724" s="62">
        <v>19</v>
      </c>
      <c r="J724" s="89"/>
      <c r="K724" s="19" t="str">
        <f t="shared" si="59"/>
        <v>--</v>
      </c>
      <c r="L724" s="143"/>
      <c r="M724" s="19" t="str">
        <f t="shared" si="60"/>
        <v>--</v>
      </c>
      <c r="N724" s="143"/>
      <c r="O724" s="106">
        <f t="shared" si="61"/>
        <v>0</v>
      </c>
      <c r="P724" s="143"/>
      <c r="Q724" s="70" t="b">
        <f t="shared" si="62"/>
        <v>1</v>
      </c>
      <c r="R724" s="136" t="str">
        <f t="shared" si="63"/>
        <v>---</v>
      </c>
      <c r="S724" s="136" t="str">
        <f t="shared" si="64"/>
        <v>---</v>
      </c>
      <c r="T724" s="65">
        <f t="shared" si="65"/>
        <v>0</v>
      </c>
    </row>
    <row r="725" spans="2:20" ht="20.100000000000001" customHeight="1">
      <c r="B725" s="86" t="s">
        <v>117</v>
      </c>
      <c r="C725" s="81"/>
      <c r="D725" s="87" t="s">
        <v>118</v>
      </c>
      <c r="E725" s="104" t="b">
        <v>0</v>
      </c>
      <c r="F725" s="108"/>
      <c r="G725" s="88"/>
      <c r="H725" s="123" t="s">
        <v>175</v>
      </c>
      <c r="I725" s="62"/>
      <c r="J725" s="89"/>
      <c r="K725" s="19" t="str">
        <f t="shared" si="59"/>
        <v>--</v>
      </c>
      <c r="L725" s="143"/>
      <c r="M725" s="19" t="str">
        <f t="shared" si="60"/>
        <v>--</v>
      </c>
      <c r="N725" s="143"/>
      <c r="O725" s="106">
        <f t="shared" si="61"/>
        <v>0</v>
      </c>
      <c r="P725" s="143"/>
      <c r="Q725" s="70" t="b">
        <f t="shared" si="62"/>
        <v>1</v>
      </c>
      <c r="R725" s="136" t="str">
        <f t="shared" si="63"/>
        <v>---</v>
      </c>
      <c r="S725" s="136" t="str">
        <f t="shared" si="64"/>
        <v>---</v>
      </c>
      <c r="T725" s="65">
        <f t="shared" si="65"/>
        <v>0</v>
      </c>
    </row>
    <row r="726" spans="2:20" ht="20.100000000000001" customHeight="1">
      <c r="B726" s="86" t="s">
        <v>103</v>
      </c>
      <c r="C726" s="81" t="s">
        <v>104</v>
      </c>
      <c r="D726" s="87"/>
      <c r="E726" s="104" t="b">
        <v>0</v>
      </c>
      <c r="F726" s="108"/>
      <c r="G726" s="88"/>
      <c r="H726" s="123" t="s">
        <v>180</v>
      </c>
      <c r="I726" s="62"/>
      <c r="J726" s="89"/>
      <c r="K726" s="19" t="str">
        <f t="shared" si="59"/>
        <v>--</v>
      </c>
      <c r="L726" s="143"/>
      <c r="M726" s="19" t="str">
        <f t="shared" si="60"/>
        <v>--</v>
      </c>
      <c r="N726" s="143"/>
      <c r="O726" s="106" t="str">
        <f t="shared" si="61"/>
        <v>--</v>
      </c>
      <c r="P726" s="143"/>
      <c r="Q726" s="70" t="b">
        <f t="shared" si="62"/>
        <v>1</v>
      </c>
      <c r="R726" s="136" t="str">
        <f t="shared" si="63"/>
        <v>---</v>
      </c>
      <c r="S726" s="136" t="str">
        <f t="shared" si="64"/>
        <v>---</v>
      </c>
      <c r="T726" s="65" t="str">
        <f t="shared" si="65"/>
        <v>--</v>
      </c>
    </row>
    <row r="727" spans="2:20" ht="20.100000000000001" customHeight="1">
      <c r="B727" s="85" t="s">
        <v>125</v>
      </c>
      <c r="C727" s="81"/>
      <c r="D727" s="83"/>
      <c r="E727" s="104" t="b">
        <v>0</v>
      </c>
      <c r="F727" s="109">
        <v>5.0000000000000001E-3</v>
      </c>
      <c r="G727" s="89"/>
      <c r="H727" s="123" t="s">
        <v>180</v>
      </c>
      <c r="I727" s="62">
        <v>0.01</v>
      </c>
      <c r="J727" s="89"/>
      <c r="K727" s="19" t="str">
        <f t="shared" si="59"/>
        <v>--</v>
      </c>
      <c r="L727" s="143" t="str">
        <f>IF(K727&gt;0,IFERROR(MATCH(K727,R_11values,-1),""),"")</f>
        <v/>
      </c>
      <c r="M727" s="19" t="str">
        <f t="shared" si="60"/>
        <v>--</v>
      </c>
      <c r="N727" s="143" t="str">
        <f xml:space="preserve"> IF(M727&gt;0, IFERROR(MATCH(M727,CO2values,-1),""),"")</f>
        <v/>
      </c>
      <c r="O727" s="106">
        <f t="shared" si="61"/>
        <v>0</v>
      </c>
      <c r="P727" s="143" t="str">
        <f xml:space="preserve"> IF(O727&gt;0, IFERROR(MATCH(O727,NVvalues,-1),""),"")</f>
        <v/>
      </c>
      <c r="Q727" s="70" t="b">
        <f t="shared" si="62"/>
        <v>1</v>
      </c>
      <c r="R727" s="136" t="str">
        <f t="shared" si="63"/>
        <v>---</v>
      </c>
      <c r="S727" s="136" t="str">
        <f t="shared" si="64"/>
        <v>---</v>
      </c>
      <c r="T727" s="65">
        <f t="shared" si="65"/>
        <v>0</v>
      </c>
    </row>
    <row r="728" spans="2:20" ht="20.100000000000001" customHeight="1" thickBot="1">
      <c r="B728" s="86" t="s">
        <v>126</v>
      </c>
      <c r="C728" s="81"/>
      <c r="D728" s="83"/>
      <c r="E728" s="104" t="b">
        <v>0</v>
      </c>
      <c r="F728" s="107">
        <v>4.1000000000000002E-2</v>
      </c>
      <c r="G728" s="90">
        <v>3096</v>
      </c>
      <c r="H728" s="123" t="s">
        <v>180</v>
      </c>
      <c r="I728" s="62">
        <v>1.0000000000000001E-5</v>
      </c>
      <c r="J728" s="89"/>
      <c r="K728" s="19" t="str">
        <f t="shared" si="59"/>
        <v>--</v>
      </c>
      <c r="L728" s="143" t="str">
        <f>IF(K728&gt;0,IFERROR(MATCH(K728,R_11values,-1),""),"")</f>
        <v/>
      </c>
      <c r="M728" s="19" t="str">
        <f t="shared" si="60"/>
        <v>--</v>
      </c>
      <c r="N728" s="143" t="str">
        <f xml:space="preserve"> IF(M728&gt;0, IFERROR(MATCH(M728,CO2values,-1),""),"")</f>
        <v/>
      </c>
      <c r="O728" s="106">
        <f t="shared" si="61"/>
        <v>0</v>
      </c>
      <c r="P728" s="143" t="str">
        <f xml:space="preserve"> IF(O728&gt;0, IFERROR(MATCH(O728,NVvalues,-1),""),"")</f>
        <v/>
      </c>
      <c r="Q728" s="70" t="b">
        <f t="shared" si="62"/>
        <v>1</v>
      </c>
      <c r="R728" s="136" t="str">
        <f t="shared" si="63"/>
        <v>---</v>
      </c>
      <c r="S728" s="136" t="str">
        <f t="shared" si="64"/>
        <v>---</v>
      </c>
      <c r="T728" s="65">
        <f t="shared" si="65"/>
        <v>0</v>
      </c>
    </row>
    <row r="729" spans="2:20" ht="13.5" thickBot="1">
      <c r="B729" s="73" t="s">
        <v>195</v>
      </c>
      <c r="C729" s="37"/>
      <c r="D729" s="55"/>
      <c r="E729" s="55"/>
      <c r="F729" s="71"/>
      <c r="G729" s="189" t="s">
        <v>16</v>
      </c>
      <c r="H729" s="189"/>
      <c r="I729" s="189"/>
      <c r="J729" s="190"/>
      <c r="K729" s="10"/>
      <c r="L729" s="10"/>
      <c r="M729" s="10"/>
      <c r="N729" s="10"/>
      <c r="O729" s="10"/>
      <c r="P729" s="143"/>
      <c r="Q729" s="91" t="s">
        <v>93</v>
      </c>
      <c r="R729" s="92">
        <f>IF($S732,SUM(R702:R728),"Invalid")</f>
        <v>0</v>
      </c>
      <c r="S729" s="92">
        <f>IF($S732,SUM(S702:S728),"Invalid")</f>
        <v>0</v>
      </c>
      <c r="T729" s="93">
        <f>IF($S732,SUM(T702:T728),"Invalid")</f>
        <v>0</v>
      </c>
    </row>
    <row r="730" spans="2:20" ht="13.5" thickTop="1">
      <c r="B730" s="38"/>
      <c r="C730" s="6"/>
      <c r="D730" s="137" t="s">
        <v>13</v>
      </c>
      <c r="E730" s="137"/>
      <c r="F730" s="137" t="s">
        <v>15</v>
      </c>
      <c r="G730" s="137">
        <v>1</v>
      </c>
      <c r="H730" s="137">
        <v>2</v>
      </c>
      <c r="I730" s="137">
        <v>3</v>
      </c>
      <c r="J730" s="72">
        <v>4</v>
      </c>
      <c r="K730" s="6"/>
      <c r="L730" s="6"/>
      <c r="M730" s="6"/>
      <c r="N730" s="6"/>
      <c r="O730" s="6"/>
      <c r="P730" s="44"/>
      <c r="Q730" s="191" t="s">
        <v>16</v>
      </c>
      <c r="R730" s="193" t="str">
        <f>IFERROR(IF(0=R729,"",MATCH(R729,R_11values,-1)),"Invalid")</f>
        <v/>
      </c>
      <c r="S730" s="193" t="str">
        <f>IFERROR(IF(0=S729,"",MATCH(S729,CO2values,-1)),"Invalid")</f>
        <v/>
      </c>
      <c r="T730" s="195" t="str">
        <f>IFERROR(IF(0=T729,"",MATCH(T729,NVvalues,-1)),"Invalid")</f>
        <v/>
      </c>
    </row>
    <row r="731" spans="2:20" ht="13.5" thickBot="1">
      <c r="B731" s="38"/>
      <c r="C731" s="6"/>
      <c r="D731" s="152" t="str">
        <f>C695</f>
        <v>Number/NameS9</v>
      </c>
      <c r="E731" s="152"/>
      <c r="F731" s="152" t="s">
        <v>112</v>
      </c>
      <c r="G731" s="136" t="str">
        <f>IF($S732,IF(R730=G730,N695,""),"Invalid")</f>
        <v/>
      </c>
      <c r="H731" s="136" t="str">
        <f>IF($S732,IF(R730=H730,N695,""),"Invalid")</f>
        <v/>
      </c>
      <c r="I731" s="136" t="str">
        <f>IF($S732,IF(R730=I730,N695,""),"Invalid")</f>
        <v/>
      </c>
      <c r="J731" s="65" t="str">
        <f>IF($S732,IF(R730=J730,N695,""),"Invalid")</f>
        <v/>
      </c>
      <c r="K731" s="44"/>
      <c r="L731" s="44"/>
      <c r="M731" s="44"/>
      <c r="N731" s="44"/>
      <c r="O731" s="44"/>
      <c r="P731" s="44"/>
      <c r="Q731" s="192"/>
      <c r="R731" s="194"/>
      <c r="S731" s="194"/>
      <c r="T731" s="196"/>
    </row>
    <row r="732" spans="2:20">
      <c r="B732" s="38"/>
      <c r="C732" s="6"/>
      <c r="D732" s="6"/>
      <c r="E732" s="6"/>
      <c r="F732" s="152" t="s">
        <v>113</v>
      </c>
      <c r="G732" s="136" t="str">
        <f>IF($S732,IF(S730=G730,N695,""),"Invalid")</f>
        <v/>
      </c>
      <c r="H732" s="136" t="str">
        <f>IF($S732,IF(S730=H730,N695,""),"Invalid")</f>
        <v/>
      </c>
      <c r="I732" s="136" t="str">
        <f>IF($S732,IF(S730=I730,N695,""),"Invalid")</f>
        <v/>
      </c>
      <c r="J732" s="65" t="str">
        <f>IF($S732,IF(S730=J730,N695,""),"Invalid")</f>
        <v/>
      </c>
      <c r="K732" s="44"/>
      <c r="L732" s="44"/>
      <c r="M732" s="44"/>
      <c r="N732" s="44"/>
      <c r="O732" s="44"/>
      <c r="P732" s="44"/>
      <c r="Q732" s="44"/>
      <c r="R732" s="66" t="s">
        <v>127</v>
      </c>
      <c r="S732" t="b">
        <f>AND(Q701:Q728)</f>
        <v>1</v>
      </c>
      <c r="T732" s="44"/>
    </row>
    <row r="733" spans="2:20">
      <c r="B733" s="38"/>
      <c r="C733" s="4"/>
      <c r="D733" s="4"/>
      <c r="E733" s="4"/>
      <c r="F733" s="140" t="s">
        <v>116</v>
      </c>
      <c r="G733" s="135" t="str">
        <f>IF($S732,IF(T730=G730,N695,""),"Invalid")</f>
        <v/>
      </c>
      <c r="H733" s="135" t="str">
        <f>IF($S732,IF(T730=H730,N695,""),"Invalid")</f>
        <v/>
      </c>
      <c r="I733" s="135" t="str">
        <f>IF($S732,IF(T730=I730,N695,""),"Invalid")</f>
        <v/>
      </c>
      <c r="J733" s="94" t="str">
        <f>IF($S732,IF(T730=J730,N695,""),"Invalid")</f>
        <v/>
      </c>
    </row>
    <row r="734" spans="2:20">
      <c r="B734" s="38"/>
      <c r="C734" s="4"/>
      <c r="D734" s="4"/>
      <c r="E734" s="4"/>
      <c r="F734" s="140" t="s">
        <v>93</v>
      </c>
      <c r="G734" s="20">
        <f>IF($S732,SUM(G731:G733),"Invalid")</f>
        <v>0</v>
      </c>
      <c r="H734" s="20">
        <f>IF($S732,SUM(H731:H733),"Invalid")</f>
        <v>0</v>
      </c>
      <c r="I734" s="20">
        <f>IF($S732,SUM(I731:I733),"Invalid")</f>
        <v>0</v>
      </c>
      <c r="J734" s="58">
        <f>IF($S732,SUM(J731:J733),"Invalid")</f>
        <v>0</v>
      </c>
    </row>
    <row r="735" spans="2:20">
      <c r="B735" s="38"/>
      <c r="C735" s="4"/>
      <c r="D735" s="4"/>
      <c r="E735" s="4"/>
      <c r="F735" s="140" t="s">
        <v>14</v>
      </c>
      <c r="G735" s="144" t="str">
        <f>IFERROR(IF(G734&gt;0,INDEX(LGletters,MATCH((G734),LGvalues,-1)),""),"Invalid")</f>
        <v/>
      </c>
      <c r="H735" s="144" t="str">
        <f>IFERROR(IF(H734&gt;0,INDEX(LGletters,MATCH((H734),LGvalues,-1)),""),"Invalid")</f>
        <v/>
      </c>
      <c r="I735" s="144" t="str">
        <f>IFERROR(IF(I734&gt;0,INDEX(LGletters,MATCH((I734),LGvalues,-1)),""),"Invalid")</f>
        <v/>
      </c>
      <c r="J735" s="56" t="str">
        <f>IFERROR(IF(J734&gt;0,INDEX(LGletters,MATCH((J734),LGvalues,-1)),""),"Invalid")</f>
        <v/>
      </c>
    </row>
    <row r="736" spans="2:20">
      <c r="B736" s="38"/>
      <c r="C736" s="4"/>
      <c r="D736" s="4"/>
      <c r="E736" s="4"/>
      <c r="F736" s="140" t="s">
        <v>23</v>
      </c>
      <c r="G736" s="135" t="str">
        <f>IFERROR(IF(G735="","",INDEX(Rindices, G730,FIND(UPPER(G735),"ABCDEF"))),"Invalid")</f>
        <v/>
      </c>
      <c r="H736" s="135" t="str">
        <f>IFERROR(IF(H735="","",INDEX(Rindices, H730,FIND(UPPER(H735),"ABCDEF"))),"Invalid")</f>
        <v/>
      </c>
      <c r="I736" s="135" t="str">
        <f>IFERROR(IF(I735="","",INDEX(Rindices, I730,FIND(UPPER(I735),"ABCDEF"))),"Invalid")</f>
        <v/>
      </c>
      <c r="J736" s="94" t="str">
        <f>IFERROR(IF(J735="","",INDEX(Rindices, J730,FIND(UPPER(J735),"ABCDEF"))),"Invalid")</f>
        <v/>
      </c>
    </row>
    <row r="737" spans="1:15" ht="13.5" thickBot="1">
      <c r="B737" s="40"/>
      <c r="C737" s="32"/>
      <c r="D737" s="32"/>
      <c r="E737" s="32"/>
      <c r="F737" s="41" t="s">
        <v>12</v>
      </c>
      <c r="G737" s="59" t="str">
        <f>IF($S732,IFERROR(CHOOSE(G736,"Very Low","Low","Medium","High","Very High"),""),"Invalid")</f>
        <v/>
      </c>
      <c r="H737" s="59" t="str">
        <f>IF($S732,IFERROR(CHOOSE(H736,"Very Low","Low","Medium","High","Very High"),""),"Invalid")</f>
        <v/>
      </c>
      <c r="I737" s="59" t="str">
        <f>IF($S732,IFERROR(CHOOSE(I736,"Very Low","Low","Medium","High","Very High"),""),"Invalid")</f>
        <v/>
      </c>
      <c r="J737" s="60" t="str">
        <f>IF($S732,IFERROR(CHOOSE(J736,"Very Low","Low","Medium","High","Very High"),""),"Invalid")</f>
        <v/>
      </c>
    </row>
    <row r="738" spans="1:15">
      <c r="A738" s="4"/>
      <c r="B738" s="4"/>
      <c r="C738" s="4"/>
      <c r="D738" s="4"/>
      <c r="E738" s="4"/>
      <c r="F738" s="140"/>
      <c r="G738" s="143"/>
      <c r="H738" s="143"/>
      <c r="I738" s="143"/>
      <c r="J738" s="143"/>
    </row>
    <row r="739" spans="1:15" ht="37.5" customHeight="1" thickBot="1">
      <c r="A739" s="4"/>
      <c r="B739" s="197" t="s">
        <v>202</v>
      </c>
      <c r="C739" s="197"/>
      <c r="D739" s="197"/>
      <c r="E739" s="197"/>
      <c r="F739" s="197"/>
      <c r="G739" s="197"/>
      <c r="H739" s="197"/>
      <c r="I739" s="197"/>
      <c r="J739" s="197"/>
      <c r="K739" s="197"/>
      <c r="L739" s="197"/>
      <c r="M739" s="197"/>
      <c r="N739" s="197"/>
      <c r="O739" s="197"/>
    </row>
    <row r="740" spans="1:15">
      <c r="B740" s="73" t="s">
        <v>196</v>
      </c>
      <c r="C740" s="37"/>
      <c r="D740" s="149" t="s">
        <v>197</v>
      </c>
      <c r="E740" s="150" t="str">
        <f>C695</f>
        <v>Number/NameS9</v>
      </c>
      <c r="F740" s="71"/>
      <c r="G740" s="189" t="s">
        <v>16</v>
      </c>
      <c r="H740" s="189"/>
      <c r="I740" s="189"/>
      <c r="J740" s="190"/>
    </row>
    <row r="741" spans="1:15">
      <c r="B741" s="38"/>
      <c r="C741" s="137" t="s">
        <v>15</v>
      </c>
      <c r="D741" s="4"/>
      <c r="E741" s="137"/>
      <c r="F741" s="4"/>
      <c r="G741" s="137">
        <v>1</v>
      </c>
      <c r="H741" s="137">
        <v>2</v>
      </c>
      <c r="I741" s="137">
        <v>3</v>
      </c>
      <c r="J741" s="72">
        <v>4</v>
      </c>
    </row>
    <row r="742" spans="1:15">
      <c r="B742" s="38"/>
      <c r="C742" s="199" t="s">
        <v>205</v>
      </c>
      <c r="D742" s="198"/>
      <c r="E742" s="198"/>
      <c r="F742" s="198"/>
      <c r="G742" s="11"/>
      <c r="H742" s="11"/>
      <c r="I742" s="11">
        <v>1.4999999999999999E-2</v>
      </c>
      <c r="J742" s="154"/>
    </row>
    <row r="743" spans="1:15">
      <c r="B743" s="38"/>
      <c r="C743" s="199"/>
      <c r="D743" s="198"/>
      <c r="E743" s="198"/>
      <c r="F743" s="198"/>
      <c r="G743" s="11"/>
      <c r="H743" s="11"/>
      <c r="I743" s="11"/>
      <c r="J743" s="154"/>
    </row>
    <row r="744" spans="1:15">
      <c r="B744" s="38"/>
      <c r="C744" s="198"/>
      <c r="D744" s="198"/>
      <c r="E744" s="198"/>
      <c r="F744" s="198"/>
      <c r="G744" s="11"/>
      <c r="H744" s="11"/>
      <c r="I744" s="11"/>
      <c r="J744" s="154"/>
    </row>
    <row r="745" spans="1:15">
      <c r="B745" s="38"/>
      <c r="C745" s="198"/>
      <c r="D745" s="198"/>
      <c r="E745" s="198"/>
      <c r="F745" s="198"/>
      <c r="G745" s="11"/>
      <c r="H745" s="11"/>
      <c r="I745" s="11"/>
      <c r="J745" s="154"/>
    </row>
    <row r="746" spans="1:15">
      <c r="B746" s="38"/>
      <c r="C746" s="198"/>
      <c r="D746" s="198"/>
      <c r="E746" s="198"/>
      <c r="F746" s="198"/>
      <c r="G746" s="11"/>
      <c r="H746" s="11"/>
      <c r="I746" s="11"/>
      <c r="J746" s="154"/>
    </row>
    <row r="747" spans="1:15">
      <c r="B747" s="38"/>
      <c r="C747" s="198"/>
      <c r="D747" s="198"/>
      <c r="E747" s="198"/>
      <c r="F747" s="198"/>
      <c r="G747" s="11"/>
      <c r="H747" s="11"/>
      <c r="I747" s="11"/>
      <c r="J747" s="154"/>
    </row>
    <row r="748" spans="1:15">
      <c r="B748" s="38"/>
      <c r="C748" s="198"/>
      <c r="D748" s="198"/>
      <c r="E748" s="198"/>
      <c r="F748" s="198"/>
      <c r="G748" s="11"/>
      <c r="H748" s="11"/>
      <c r="I748" s="11"/>
      <c r="J748" s="154"/>
    </row>
    <row r="749" spans="1:15">
      <c r="B749" s="38"/>
      <c r="C749" s="198"/>
      <c r="D749" s="198"/>
      <c r="E749" s="198"/>
      <c r="F749" s="198"/>
      <c r="G749" s="11"/>
      <c r="H749" s="11"/>
      <c r="I749" s="11"/>
      <c r="J749" s="154"/>
    </row>
    <row r="750" spans="1:15">
      <c r="B750" s="38"/>
      <c r="C750" s="198"/>
      <c r="D750" s="198"/>
      <c r="E750" s="198"/>
      <c r="F750" s="198"/>
      <c r="G750" s="11"/>
      <c r="H750" s="11"/>
      <c r="I750" s="11"/>
      <c r="J750" s="154"/>
    </row>
    <row r="751" spans="1:15">
      <c r="B751" s="38"/>
      <c r="C751" s="198"/>
      <c r="D751" s="198"/>
      <c r="E751" s="198"/>
      <c r="F751" s="198"/>
      <c r="G751" s="11"/>
      <c r="H751" s="11"/>
      <c r="I751" s="11"/>
      <c r="J751" s="154"/>
    </row>
    <row r="752" spans="1:15">
      <c r="B752" s="38"/>
      <c r="C752" s="198"/>
      <c r="D752" s="198"/>
      <c r="E752" s="198"/>
      <c r="F752" s="198"/>
      <c r="G752" s="11"/>
      <c r="H752" s="11"/>
      <c r="I752" s="11"/>
      <c r="J752" s="154"/>
    </row>
    <row r="753" spans="2:10">
      <c r="B753" s="38"/>
      <c r="C753" s="198"/>
      <c r="D753" s="198"/>
      <c r="E753" s="198"/>
      <c r="F753" s="198"/>
      <c r="G753" s="20"/>
      <c r="H753" s="20"/>
      <c r="I753" s="20"/>
      <c r="J753" s="58"/>
    </row>
    <row r="754" spans="2:10" ht="13.5" thickBot="1">
      <c r="B754" s="38"/>
      <c r="C754" s="4"/>
      <c r="D754" s="4"/>
      <c r="E754" s="4"/>
      <c r="F754" s="140" t="s">
        <v>93</v>
      </c>
      <c r="G754" s="98">
        <f>SUM(G742:G753)</f>
        <v>0</v>
      </c>
      <c r="H754" s="98">
        <f>SUM(H742:H753)</f>
        <v>0</v>
      </c>
      <c r="I754" s="98">
        <f>SUM(I742:I753)</f>
        <v>1.4999999999999999E-2</v>
      </c>
      <c r="J754" s="99">
        <f>SUM(J742:J753)</f>
        <v>0</v>
      </c>
    </row>
    <row r="755" spans="2:10" ht="13.5" thickTop="1">
      <c r="B755" s="38"/>
      <c r="C755" s="4"/>
      <c r="D755" s="4"/>
      <c r="E755" s="4"/>
      <c r="F755" s="140" t="s">
        <v>14</v>
      </c>
      <c r="G755" s="144" t="str">
        <f>IFERROR(IF(G754&gt;0,INDEX(LGletters,MATCH((G754),LGvalues,-1)),""),"Invalid")</f>
        <v/>
      </c>
      <c r="H755" s="144" t="str">
        <f>IFERROR(IF(H754&gt;0,INDEX(LGletters,MATCH((H754),LGvalues,-1)),""),"Invalid")</f>
        <v/>
      </c>
      <c r="I755" s="144" t="str">
        <f>IFERROR(IF(I754&gt;0,INDEX(LGletters,MATCH((I754),LGvalues,-1)),""),"Invalid")</f>
        <v>E</v>
      </c>
      <c r="J755" s="56" t="str">
        <f>IFERROR(IF(J754&gt;0,INDEX(LGletters,MATCH((J754),LGvalues,-1)),""),"Invalid")</f>
        <v/>
      </c>
    </row>
    <row r="756" spans="2:10">
      <c r="B756" s="38"/>
      <c r="C756" s="4"/>
      <c r="D756" s="4"/>
      <c r="E756" s="4"/>
      <c r="F756" s="140" t="s">
        <v>23</v>
      </c>
      <c r="G756" s="135" t="str">
        <f>IF(G755="","",INDEX(Rindices, G741,FIND(UPPER(G755),"ABCDEF")))</f>
        <v/>
      </c>
      <c r="H756" s="135" t="str">
        <f>IF(H755="","",INDEX(Rindices, H741,FIND(UPPER(H755),"ABCDEF")))</f>
        <v/>
      </c>
      <c r="I756" s="135">
        <f>IF(I755="","",INDEX(Rindices, I741,FIND(UPPER(I755),"ABCDEF")))</f>
        <v>1</v>
      </c>
      <c r="J756" s="94" t="str">
        <f>IF(J755="","",INDEX(Rindices, J741,FIND(UPPER(J755),"ABCDEF")))</f>
        <v/>
      </c>
    </row>
    <row r="757" spans="2:10" ht="13.5" thickBot="1">
      <c r="B757" s="40"/>
      <c r="C757" s="32"/>
      <c r="D757" s="32"/>
      <c r="E757" s="32"/>
      <c r="F757" s="41" t="s">
        <v>12</v>
      </c>
      <c r="G757" s="148" t="str">
        <f>IFERROR(CHOOSE(G756,"Very Low","Low","Medium","High","Very High"),"")</f>
        <v/>
      </c>
      <c r="H757" s="148" t="str">
        <f>IFERROR(CHOOSE(H756,"Very Low","Low","Medium","High","Very High"),"")</f>
        <v/>
      </c>
      <c r="I757" s="148" t="str">
        <f>IFERROR(CHOOSE(I756,"Very Low","Low","Medium","High","Very High"),"")</f>
        <v>Very Low</v>
      </c>
      <c r="J757" s="151" t="str">
        <f>IFERROR(CHOOSE(J756,"Very Low","Low","Medium","High","Very High"),"")</f>
        <v/>
      </c>
    </row>
    <row r="758" spans="2:10" ht="13.5" thickBot="1">
      <c r="B758" s="4"/>
      <c r="C758" s="4"/>
      <c r="D758" s="4"/>
      <c r="E758" s="4"/>
      <c r="F758" s="140"/>
      <c r="G758" s="143"/>
      <c r="H758" s="143"/>
      <c r="I758" s="143"/>
      <c r="J758" s="143"/>
    </row>
    <row r="759" spans="2:10">
      <c r="B759" s="73" t="s">
        <v>198</v>
      </c>
      <c r="C759" s="37"/>
      <c r="D759" s="149" t="s">
        <v>197</v>
      </c>
      <c r="E759" s="150" t="str">
        <f>C695</f>
        <v>Number/NameS9</v>
      </c>
      <c r="F759" s="71"/>
      <c r="G759" s="189" t="s">
        <v>16</v>
      </c>
      <c r="H759" s="189"/>
      <c r="I759" s="189"/>
      <c r="J759" s="190"/>
    </row>
    <row r="760" spans="2:10">
      <c r="B760" s="38"/>
      <c r="C760" s="137" t="s">
        <v>15</v>
      </c>
      <c r="D760" s="4"/>
      <c r="E760" s="137"/>
      <c r="F760" s="4"/>
      <c r="G760" s="137">
        <v>1</v>
      </c>
      <c r="H760" s="137">
        <v>2</v>
      </c>
      <c r="I760" s="137">
        <v>3</v>
      </c>
      <c r="J760" s="72">
        <v>4</v>
      </c>
    </row>
    <row r="761" spans="2:10">
      <c r="B761" s="38"/>
      <c r="C761" s="199" t="s">
        <v>33</v>
      </c>
      <c r="D761" s="199"/>
      <c r="E761" s="199"/>
      <c r="F761" s="199"/>
      <c r="G761" s="137"/>
      <c r="H761" s="137"/>
      <c r="I761" s="137"/>
      <c r="J761" s="154">
        <v>1.4999999999999999E-2</v>
      </c>
    </row>
    <row r="762" spans="2:10">
      <c r="B762" s="38"/>
      <c r="C762" s="199"/>
      <c r="D762" s="199"/>
      <c r="E762" s="199"/>
      <c r="F762" s="199"/>
      <c r="G762" s="137"/>
      <c r="H762" s="137"/>
      <c r="I762" s="137"/>
      <c r="J762" s="72"/>
    </row>
    <row r="763" spans="2:10">
      <c r="B763" s="38"/>
      <c r="C763" s="199"/>
      <c r="D763" s="199"/>
      <c r="E763" s="199"/>
      <c r="F763" s="199"/>
      <c r="G763" s="137"/>
      <c r="H763" s="137"/>
      <c r="I763" s="137"/>
      <c r="J763" s="72"/>
    </row>
    <row r="764" spans="2:10">
      <c r="B764" s="38"/>
      <c r="C764" s="199"/>
      <c r="D764" s="199"/>
      <c r="E764" s="199"/>
      <c r="F764" s="199"/>
      <c r="G764" s="137"/>
      <c r="H764" s="137"/>
      <c r="I764" s="137"/>
      <c r="J764" s="72"/>
    </row>
    <row r="765" spans="2:10">
      <c r="B765" s="38"/>
      <c r="C765" s="199"/>
      <c r="D765" s="199"/>
      <c r="E765" s="199"/>
      <c r="F765" s="199"/>
      <c r="G765" s="137"/>
      <c r="H765" s="137"/>
      <c r="I765" s="137"/>
      <c r="J765" s="72"/>
    </row>
    <row r="766" spans="2:10">
      <c r="B766" s="38"/>
      <c r="C766" s="199"/>
      <c r="D766" s="199"/>
      <c r="E766" s="199"/>
      <c r="F766" s="199"/>
      <c r="G766" s="137"/>
      <c r="H766" s="137"/>
      <c r="I766" s="137"/>
      <c r="J766" s="72"/>
    </row>
    <row r="767" spans="2:10">
      <c r="B767" s="38"/>
      <c r="C767" s="199"/>
      <c r="D767" s="199"/>
      <c r="E767" s="199"/>
      <c r="F767" s="199"/>
      <c r="G767" s="137"/>
      <c r="H767" s="137"/>
      <c r="I767" s="137"/>
      <c r="J767" s="72"/>
    </row>
    <row r="768" spans="2:10">
      <c r="B768" s="38"/>
      <c r="C768" s="199"/>
      <c r="D768" s="199"/>
      <c r="E768" s="199"/>
      <c r="F768" s="199"/>
      <c r="G768" s="137"/>
      <c r="H768" s="137"/>
      <c r="I768" s="137"/>
      <c r="J768" s="72"/>
    </row>
    <row r="769" spans="1:20">
      <c r="B769" s="38"/>
      <c r="C769" s="199"/>
      <c r="D769" s="199"/>
      <c r="E769" s="199"/>
      <c r="F769" s="199"/>
      <c r="G769" s="137"/>
      <c r="H769" s="137"/>
      <c r="I769" s="137"/>
      <c r="J769" s="72"/>
    </row>
    <row r="770" spans="1:20">
      <c r="B770" s="38"/>
      <c r="C770" s="199"/>
      <c r="D770" s="199"/>
      <c r="E770" s="199"/>
      <c r="F770" s="199"/>
      <c r="G770" s="136"/>
      <c r="H770" s="136"/>
      <c r="I770" s="136"/>
      <c r="J770" s="65"/>
    </row>
    <row r="771" spans="1:20">
      <c r="B771" s="38"/>
      <c r="C771" s="199"/>
      <c r="D771" s="199"/>
      <c r="E771" s="199"/>
      <c r="F771" s="199"/>
      <c r="G771" s="136"/>
      <c r="H771" s="136"/>
      <c r="I771" s="136"/>
      <c r="J771" s="65"/>
    </row>
    <row r="772" spans="1:20">
      <c r="B772" s="38"/>
      <c r="C772" s="199"/>
      <c r="D772" s="199"/>
      <c r="E772" s="199"/>
      <c r="F772" s="199"/>
      <c r="G772" s="135"/>
      <c r="H772" s="135"/>
      <c r="I772" s="135"/>
      <c r="J772" s="94"/>
    </row>
    <row r="773" spans="1:20" ht="13.5" thickBot="1">
      <c r="B773" s="38"/>
      <c r="C773" s="4"/>
      <c r="D773" s="4"/>
      <c r="E773" s="4"/>
      <c r="F773" s="140" t="s">
        <v>93</v>
      </c>
      <c r="G773" s="98">
        <f>SUM(G761:G772)</f>
        <v>0</v>
      </c>
      <c r="H773" s="98">
        <f>SUM(H761:H772)</f>
        <v>0</v>
      </c>
      <c r="I773" s="98">
        <f>SUM(I761:I772)</f>
        <v>0</v>
      </c>
      <c r="J773" s="99">
        <f>SUM(J761:J772)</f>
        <v>1.4999999999999999E-2</v>
      </c>
    </row>
    <row r="774" spans="1:20" ht="13.5" thickTop="1">
      <c r="B774" s="38"/>
      <c r="C774" s="4"/>
      <c r="D774" s="4"/>
      <c r="E774" s="4"/>
      <c r="F774" s="140" t="s">
        <v>14</v>
      </c>
      <c r="G774" s="144" t="str">
        <f>IFERROR(IF(G773&gt;0,INDEX(LGletters,MATCH((G773),LGvalues,-1)),""),"Invalid")</f>
        <v/>
      </c>
      <c r="H774" s="144" t="str">
        <f>IFERROR(IF(H773&gt;0,INDEX(LGletters,MATCH((H773),LGvalues,-1)),""),"Invalid")</f>
        <v/>
      </c>
      <c r="I774" s="144" t="str">
        <f>IFERROR(IF(I773&gt;0,INDEX(LGletters,MATCH((I773),LGvalues,-1)),""),"Invalid")</f>
        <v/>
      </c>
      <c r="J774" s="56" t="str">
        <f>IFERROR(IF(J773&gt;0,INDEX(LGletters,MATCH((J773),LGvalues,-1)),""),"Invalid")</f>
        <v>E</v>
      </c>
    </row>
    <row r="775" spans="1:20">
      <c r="B775" s="38"/>
      <c r="C775" s="4"/>
      <c r="D775" s="4"/>
      <c r="E775" s="4"/>
      <c r="F775" s="140" t="s">
        <v>23</v>
      </c>
      <c r="G775" s="135" t="str">
        <f>IF(G774="","",INDEX(Rindices, G760,FIND(UPPER(G774),"ABCDEF")))</f>
        <v/>
      </c>
      <c r="H775" s="135" t="str">
        <f>IF(H774="","",INDEX(Rindices, H760,FIND(UPPER(H774),"ABCDEF")))</f>
        <v/>
      </c>
      <c r="I775" s="135" t="str">
        <f>IF(I774="","",INDEX(Rindices, I760,FIND(UPPER(I774),"ABCDEF")))</f>
        <v/>
      </c>
      <c r="J775" s="94">
        <f>IF(J774="","",INDEX(Rindices, J760,FIND(UPPER(J774),"ABCDEF")))</f>
        <v>1</v>
      </c>
    </row>
    <row r="776" spans="1:20" ht="13.5" thickBot="1">
      <c r="B776" s="40"/>
      <c r="C776" s="32"/>
      <c r="D776" s="32"/>
      <c r="E776" s="32"/>
      <c r="F776" s="41" t="s">
        <v>12</v>
      </c>
      <c r="G776" s="148" t="str">
        <f>IFERROR(CHOOSE(G775,"Very Low","Low","Medium","High","Very High"),"")</f>
        <v/>
      </c>
      <c r="H776" s="148" t="str">
        <f>IFERROR(CHOOSE(H775,"Very Low","Low","Medium","High","Very High"),"")</f>
        <v/>
      </c>
      <c r="I776" s="148" t="str">
        <f>IFERROR(CHOOSE(I775,"Very Low","Low","Medium","High","Very High"),"")</f>
        <v/>
      </c>
      <c r="J776" s="151" t="str">
        <f>IFERROR(CHOOSE(J775,"Very Low","Low","Medium","High","Very High"),"")</f>
        <v>Very Low</v>
      </c>
    </row>
    <row r="777" spans="1:20">
      <c r="B777" s="4"/>
      <c r="C777" s="4"/>
      <c r="D777" s="4"/>
      <c r="E777" s="4"/>
      <c r="F777" s="140"/>
      <c r="G777" s="143"/>
      <c r="H777" s="143"/>
      <c r="I777" s="143"/>
      <c r="J777" s="143"/>
    </row>
    <row r="778" spans="1:20">
      <c r="B778" s="4"/>
      <c r="C778" s="4"/>
      <c r="D778" s="4"/>
      <c r="E778" s="4"/>
      <c r="F778" s="140"/>
      <c r="G778" s="143"/>
      <c r="H778" s="143"/>
      <c r="I778" s="143"/>
      <c r="J778" s="143"/>
    </row>
    <row r="779" spans="1:20">
      <c r="A779" s="21"/>
      <c r="B779" s="50"/>
      <c r="C779" s="49"/>
      <c r="D779" s="49"/>
      <c r="E779" s="49"/>
      <c r="F779" s="49"/>
      <c r="G779" s="51"/>
      <c r="H779" s="51"/>
      <c r="I779" s="52"/>
      <c r="J779" s="53"/>
      <c r="K779" s="52"/>
      <c r="L779" s="52"/>
      <c r="M779" s="52"/>
      <c r="N779" s="51"/>
      <c r="O779" s="51"/>
      <c r="P779" s="51"/>
      <c r="Q779" s="54"/>
      <c r="R779" s="54"/>
      <c r="S779" s="54"/>
      <c r="T779" s="54"/>
    </row>
    <row r="780" spans="1:20">
      <c r="B780" s="66" t="s">
        <v>87</v>
      </c>
      <c r="C780" s="76" t="s">
        <v>150</v>
      </c>
      <c r="D780" s="62"/>
      <c r="E780" s="62"/>
      <c r="F780" s="44"/>
      <c r="K780" s="44"/>
      <c r="M780" s="66" t="s">
        <v>88</v>
      </c>
      <c r="N780" s="64">
        <v>10</v>
      </c>
      <c r="O780" s="67" t="s">
        <v>114</v>
      </c>
      <c r="P780" s="44"/>
    </row>
    <row r="781" spans="1:20">
      <c r="B781" s="66"/>
      <c r="C781" s="77" t="s">
        <v>129</v>
      </c>
      <c r="D781" s="77"/>
      <c r="E781" s="77"/>
      <c r="F781" s="77"/>
      <c r="G781" s="77"/>
      <c r="H781" s="77"/>
      <c r="I781" s="78"/>
      <c r="J781" s="79"/>
      <c r="K781" s="80"/>
      <c r="L781" s="77"/>
      <c r="M781" s="77"/>
      <c r="N781" s="77"/>
      <c r="O781" s="77"/>
      <c r="P781" s="77"/>
      <c r="Q781" s="136"/>
      <c r="R781" s="136"/>
      <c r="S781" s="136"/>
      <c r="T781" s="136"/>
    </row>
    <row r="782" spans="1:20">
      <c r="B782" s="66"/>
      <c r="C782" s="77" t="s">
        <v>135</v>
      </c>
      <c r="D782" s="77"/>
      <c r="E782" s="77"/>
      <c r="F782" s="77"/>
      <c r="G782" s="77"/>
      <c r="H782" s="77"/>
      <c r="I782" s="78"/>
      <c r="J782" s="79"/>
      <c r="K782" s="80"/>
      <c r="L782" s="77"/>
      <c r="M782" s="77"/>
      <c r="N782" s="77"/>
      <c r="O782" s="77"/>
      <c r="P782" s="77"/>
      <c r="Q782" s="136"/>
      <c r="R782" s="136"/>
      <c r="S782" s="136"/>
      <c r="T782" s="136"/>
    </row>
    <row r="783" spans="1:20">
      <c r="B783" s="66"/>
      <c r="C783" s="77" t="s">
        <v>136</v>
      </c>
      <c r="D783" s="77"/>
      <c r="E783" s="77"/>
      <c r="F783" s="77"/>
      <c r="G783" s="77"/>
      <c r="H783" s="77"/>
      <c r="I783" s="78"/>
      <c r="J783" s="79"/>
      <c r="K783" s="80"/>
      <c r="L783" s="77"/>
      <c r="M783" s="77"/>
      <c r="N783" s="77"/>
      <c r="O783" s="77"/>
      <c r="P783" s="77"/>
      <c r="Q783" s="136"/>
      <c r="R783" s="136"/>
      <c r="S783" s="136"/>
      <c r="T783" s="136"/>
    </row>
    <row r="784" spans="1:20" ht="13.5" thickBot="1">
      <c r="B784" s="66"/>
      <c r="C784" s="77" t="s">
        <v>137</v>
      </c>
      <c r="D784" s="77"/>
      <c r="E784" s="77"/>
      <c r="F784" s="77"/>
      <c r="G784" s="77"/>
      <c r="H784" s="77"/>
      <c r="I784" s="78"/>
      <c r="J784" s="79"/>
      <c r="K784" s="80"/>
      <c r="L784" s="77"/>
      <c r="M784" s="77"/>
      <c r="N784" s="77"/>
      <c r="O784" s="77"/>
      <c r="P784" s="77"/>
      <c r="Q784" s="136"/>
      <c r="R784" s="136"/>
      <c r="S784" s="136"/>
      <c r="T784" s="136"/>
    </row>
    <row r="785" spans="2:24">
      <c r="B785" s="66"/>
      <c r="C785" s="44"/>
      <c r="D785" s="44"/>
      <c r="E785" s="44"/>
      <c r="F785" s="44"/>
      <c r="G785" s="44"/>
      <c r="H785" s="181" t="s">
        <v>139</v>
      </c>
      <c r="I785" s="181"/>
      <c r="J785" s="120"/>
      <c r="K785" s="67"/>
      <c r="L785" s="44"/>
      <c r="M785" s="44"/>
      <c r="N785" s="44"/>
      <c r="O785" s="44"/>
      <c r="P785" s="44"/>
      <c r="Q785" s="182" t="s">
        <v>89</v>
      </c>
      <c r="R785" s="183"/>
      <c r="S785" s="183"/>
      <c r="T785" s="184"/>
    </row>
    <row r="786" spans="2:24" ht="38.25">
      <c r="B786" s="68" t="s">
        <v>92</v>
      </c>
      <c r="C786" s="69" t="s">
        <v>34</v>
      </c>
      <c r="D786" s="141" t="s">
        <v>50</v>
      </c>
      <c r="E786" s="141" t="s">
        <v>153</v>
      </c>
      <c r="F786" s="141" t="s">
        <v>49</v>
      </c>
      <c r="G786" s="141" t="s">
        <v>48</v>
      </c>
      <c r="H786" s="121" t="s">
        <v>182</v>
      </c>
      <c r="I786" s="141" t="s">
        <v>181</v>
      </c>
      <c r="J786" s="141" t="s">
        <v>73</v>
      </c>
      <c r="K786" s="141" t="s">
        <v>74</v>
      </c>
      <c r="L786" s="141" t="s">
        <v>80</v>
      </c>
      <c r="M786" s="141" t="s">
        <v>75</v>
      </c>
      <c r="N786" s="141" t="s">
        <v>79</v>
      </c>
      <c r="O786" s="141" t="s">
        <v>52</v>
      </c>
      <c r="P786" s="141" t="s">
        <v>81</v>
      </c>
      <c r="Q786" s="105" t="s">
        <v>157</v>
      </c>
      <c r="R786" s="141" t="s">
        <v>74</v>
      </c>
      <c r="S786" s="141" t="s">
        <v>75</v>
      </c>
      <c r="T786" s="46" t="s">
        <v>52</v>
      </c>
    </row>
    <row r="787" spans="2:24" ht="20.100000000000001" customHeight="1">
      <c r="B787" s="85" t="s">
        <v>122</v>
      </c>
      <c r="C787" s="81"/>
      <c r="D787" s="82"/>
      <c r="E787" s="104" t="b">
        <v>1</v>
      </c>
      <c r="F787" s="107">
        <v>4.1000000000000002E-2</v>
      </c>
      <c r="G787" s="84">
        <v>3096</v>
      </c>
      <c r="H787" s="123" t="s">
        <v>180</v>
      </c>
      <c r="I787" s="62"/>
      <c r="J787" s="63"/>
      <c r="K787" s="19" t="str">
        <f t="shared" ref="K787:K813" si="66">IF($F787*J787&gt;0,$F787*J787,"--")</f>
        <v>--</v>
      </c>
      <c r="L787" s="143" t="str">
        <f>IF(K787&gt;0,IFERROR(MATCH(K787,R_11values,-1),""),"")</f>
        <v/>
      </c>
      <c r="M787" s="19" t="str">
        <f t="shared" ref="M787:M813" si="67">IF($G787*J787&gt;0,$G787*J787/1000,"--")</f>
        <v>--</v>
      </c>
      <c r="N787" s="143" t="str">
        <f xml:space="preserve"> IF(M787&gt;0, IFERROR(MATCH(M787,CO2values,-1),""),"")</f>
        <v/>
      </c>
      <c r="O787" s="106" t="str">
        <f t="shared" ref="O787:O813" si="68">IFERROR(((1000*J787)/(IF(ISNUMBER(I787),I787,CHOOSE(MATCH(H787,ATgroups,0),Acute1,Acute2,Acute3, Chronic1,Chronic2,Chronic3,Chronic4,Empty,"","")))),"--")</f>
        <v>--</v>
      </c>
      <c r="P787" s="143" t="str">
        <f xml:space="preserve"> IF(O787&gt;0, IFERROR(MATCH(O787,NVvalues,-1),""),"")</f>
        <v/>
      </c>
      <c r="Q787" s="70" t="b">
        <f t="shared" ref="Q787:Q813" si="69">OR(J787=0,NOT(E787),I787=0,AND(F787=0,G787=0))</f>
        <v>1</v>
      </c>
      <c r="R787" s="136" t="str">
        <f t="shared" ref="R787:R813" si="70">IF(Q787,IF(OR(L787&lt;P787,N787&lt;P787),K787,"---"),"Consider ")</f>
        <v>---</v>
      </c>
      <c r="S787" s="136" t="str">
        <f t="shared" ref="S787:S813" si="71">IF(Q787,IF(OR(L787&lt;P787,N787&lt;P787),M787,"---")," by ")</f>
        <v>---</v>
      </c>
      <c r="T787" s="65" t="str">
        <f t="shared" ref="T787:T813" si="72">IF(Q787,IF(AND(L787&gt;=P787,N787&gt;=P787),O787,"---"),"constituent ")</f>
        <v>--</v>
      </c>
      <c r="V787" s="36" t="s">
        <v>185</v>
      </c>
      <c r="W787" s="77"/>
    </row>
    <row r="788" spans="2:24" ht="20.100000000000001" customHeight="1">
      <c r="B788" s="86" t="s">
        <v>40</v>
      </c>
      <c r="C788" s="81" t="s">
        <v>39</v>
      </c>
      <c r="D788" s="87"/>
      <c r="E788" s="104" t="b">
        <v>0</v>
      </c>
      <c r="F788" s="108">
        <v>1.1000000000000001</v>
      </c>
      <c r="G788" s="88"/>
      <c r="H788" s="123" t="s">
        <v>175</v>
      </c>
      <c r="I788" s="62"/>
      <c r="J788" s="89"/>
      <c r="K788" s="19" t="str">
        <f t="shared" si="66"/>
        <v>--</v>
      </c>
      <c r="L788" s="143"/>
      <c r="M788" s="19" t="str">
        <f t="shared" si="67"/>
        <v>--</v>
      </c>
      <c r="N788" s="143"/>
      <c r="O788" s="106">
        <f t="shared" si="68"/>
        <v>0</v>
      </c>
      <c r="P788" s="143"/>
      <c r="Q788" s="70" t="b">
        <f t="shared" si="69"/>
        <v>1</v>
      </c>
      <c r="R788" s="136" t="str">
        <f t="shared" si="70"/>
        <v>---</v>
      </c>
      <c r="S788" s="136" t="str">
        <f t="shared" si="71"/>
        <v>---</v>
      </c>
      <c r="T788" s="65">
        <f t="shared" si="72"/>
        <v>0</v>
      </c>
      <c r="W788" s="186" t="s">
        <v>186</v>
      </c>
    </row>
    <row r="789" spans="2:24" ht="20.100000000000001" customHeight="1">
      <c r="B789" s="86" t="s">
        <v>90</v>
      </c>
      <c r="C789" s="81" t="s">
        <v>43</v>
      </c>
      <c r="D789" s="87" t="s">
        <v>35</v>
      </c>
      <c r="E789" s="104" t="b">
        <v>0</v>
      </c>
      <c r="F789" s="108">
        <v>1</v>
      </c>
      <c r="G789" s="88"/>
      <c r="H789" s="123" t="s">
        <v>175</v>
      </c>
      <c r="I789" s="62"/>
      <c r="J789" s="89"/>
      <c r="K789" s="19" t="str">
        <f t="shared" si="66"/>
        <v>--</v>
      </c>
      <c r="L789" s="143"/>
      <c r="M789" s="19" t="str">
        <f t="shared" si="67"/>
        <v>--</v>
      </c>
      <c r="N789" s="143"/>
      <c r="O789" s="106">
        <f t="shared" si="68"/>
        <v>0</v>
      </c>
      <c r="P789" s="143"/>
      <c r="Q789" s="70" t="b">
        <f t="shared" si="69"/>
        <v>1</v>
      </c>
      <c r="R789" s="136" t="str">
        <f t="shared" si="70"/>
        <v>---</v>
      </c>
      <c r="S789" s="136" t="str">
        <f t="shared" si="71"/>
        <v>---</v>
      </c>
      <c r="T789" s="65">
        <f t="shared" si="72"/>
        <v>0</v>
      </c>
      <c r="V789" t="s">
        <v>184</v>
      </c>
      <c r="W789" s="186"/>
      <c r="X789" s="142" t="s">
        <v>187</v>
      </c>
    </row>
    <row r="790" spans="2:24" ht="20.100000000000001" customHeight="1">
      <c r="B790" s="86" t="s">
        <v>99</v>
      </c>
      <c r="C790" s="81" t="s">
        <v>44</v>
      </c>
      <c r="D790" s="87"/>
      <c r="E790" s="104" t="b">
        <v>0</v>
      </c>
      <c r="F790" s="108">
        <v>1</v>
      </c>
      <c r="G790" s="88"/>
      <c r="H790" s="123" t="s">
        <v>180</v>
      </c>
      <c r="I790" s="62"/>
      <c r="J790" s="89"/>
      <c r="K790" s="19" t="str">
        <f t="shared" si="66"/>
        <v>--</v>
      </c>
      <c r="L790" s="143"/>
      <c r="M790" s="19" t="str">
        <f t="shared" si="67"/>
        <v>--</v>
      </c>
      <c r="N790" s="143"/>
      <c r="O790" s="106" t="str">
        <f t="shared" si="68"/>
        <v>--</v>
      </c>
      <c r="P790" s="143"/>
      <c r="Q790" s="70" t="b">
        <f t="shared" si="69"/>
        <v>1</v>
      </c>
      <c r="R790" s="136" t="str">
        <f t="shared" si="70"/>
        <v>---</v>
      </c>
      <c r="S790" s="136" t="str">
        <f t="shared" si="71"/>
        <v>---</v>
      </c>
      <c r="T790" s="65" t="str">
        <f t="shared" si="72"/>
        <v>--</v>
      </c>
      <c r="V790" s="77"/>
      <c r="W790" s="124"/>
      <c r="X790">
        <f>W787*W790</f>
        <v>0</v>
      </c>
    </row>
    <row r="791" spans="2:24" ht="20.100000000000001" customHeight="1">
      <c r="B791" s="86" t="s">
        <v>100</v>
      </c>
      <c r="C791" s="81" t="s">
        <v>37</v>
      </c>
      <c r="D791" s="87"/>
      <c r="E791" s="104" t="b">
        <v>0</v>
      </c>
      <c r="F791" s="108">
        <v>1</v>
      </c>
      <c r="G791" s="88"/>
      <c r="H791" s="123" t="s">
        <v>180</v>
      </c>
      <c r="I791" s="62"/>
      <c r="J791" s="89"/>
      <c r="K791" s="19" t="str">
        <f t="shared" si="66"/>
        <v>--</v>
      </c>
      <c r="L791" s="143"/>
      <c r="M791" s="19" t="str">
        <f t="shared" si="67"/>
        <v>--</v>
      </c>
      <c r="N791" s="143"/>
      <c r="O791" s="106" t="str">
        <f t="shared" si="68"/>
        <v>--</v>
      </c>
      <c r="P791" s="143"/>
      <c r="Q791" s="70" t="b">
        <f t="shared" si="69"/>
        <v>1</v>
      </c>
      <c r="R791" s="136" t="str">
        <f t="shared" si="70"/>
        <v>---</v>
      </c>
      <c r="S791" s="136" t="str">
        <f t="shared" si="71"/>
        <v>---</v>
      </c>
      <c r="T791" s="65" t="str">
        <f t="shared" si="72"/>
        <v>--</v>
      </c>
      <c r="V791" s="77"/>
      <c r="W791" s="124"/>
      <c r="X791">
        <f>W787*W791</f>
        <v>0</v>
      </c>
    </row>
    <row r="792" spans="2:24" ht="20.100000000000001" customHeight="1">
      <c r="B792" s="86" t="s">
        <v>101</v>
      </c>
      <c r="C792" s="81" t="s">
        <v>36</v>
      </c>
      <c r="D792" s="87" t="s">
        <v>53</v>
      </c>
      <c r="E792" s="104" t="b">
        <v>0</v>
      </c>
      <c r="F792" s="108">
        <v>0.73</v>
      </c>
      <c r="G792" s="88"/>
      <c r="H792" s="123" t="s">
        <v>180</v>
      </c>
      <c r="I792" s="62"/>
      <c r="J792" s="89"/>
      <c r="K792" s="19" t="str">
        <f t="shared" si="66"/>
        <v>--</v>
      </c>
      <c r="L792" s="143"/>
      <c r="M792" s="19" t="str">
        <f t="shared" si="67"/>
        <v>--</v>
      </c>
      <c r="N792" s="143"/>
      <c r="O792" s="106" t="str">
        <f t="shared" si="68"/>
        <v>--</v>
      </c>
      <c r="P792" s="143"/>
      <c r="Q792" s="70" t="b">
        <f t="shared" si="69"/>
        <v>1</v>
      </c>
      <c r="R792" s="136" t="str">
        <f t="shared" si="70"/>
        <v>---</v>
      </c>
      <c r="S792" s="136" t="str">
        <f t="shared" si="71"/>
        <v>---</v>
      </c>
      <c r="T792" s="65" t="str">
        <f t="shared" si="72"/>
        <v>--</v>
      </c>
      <c r="V792" s="77"/>
      <c r="W792" s="124"/>
      <c r="X792">
        <f>W787*W792</f>
        <v>0</v>
      </c>
    </row>
    <row r="793" spans="2:24" ht="20.100000000000001" customHeight="1">
      <c r="B793" s="86" t="s">
        <v>41</v>
      </c>
      <c r="C793" s="81" t="s">
        <v>45</v>
      </c>
      <c r="D793" s="87"/>
      <c r="E793" s="104" t="b">
        <v>0</v>
      </c>
      <c r="F793" s="108">
        <v>0.7</v>
      </c>
      <c r="G793" s="88"/>
      <c r="H793" s="123" t="s">
        <v>170</v>
      </c>
      <c r="I793" s="62"/>
      <c r="J793" s="89"/>
      <c r="K793" s="19" t="str">
        <f t="shared" si="66"/>
        <v>--</v>
      </c>
      <c r="L793" s="143"/>
      <c r="M793" s="19" t="str">
        <f t="shared" si="67"/>
        <v>--</v>
      </c>
      <c r="N793" s="143"/>
      <c r="O793" s="106">
        <f t="shared" si="68"/>
        <v>0</v>
      </c>
      <c r="P793" s="143"/>
      <c r="Q793" s="70" t="b">
        <f t="shared" si="69"/>
        <v>1</v>
      </c>
      <c r="R793" s="136" t="str">
        <f t="shared" si="70"/>
        <v>---</v>
      </c>
      <c r="S793" s="136" t="str">
        <f t="shared" si="71"/>
        <v>---</v>
      </c>
      <c r="T793" s="65">
        <f t="shared" si="72"/>
        <v>0</v>
      </c>
      <c r="V793" s="77"/>
      <c r="W793" s="77"/>
      <c r="X793">
        <f>W787*W793</f>
        <v>0</v>
      </c>
    </row>
    <row r="794" spans="2:24" ht="20.100000000000001" customHeight="1">
      <c r="B794" s="86" t="s">
        <v>123</v>
      </c>
      <c r="C794" s="81" t="s">
        <v>46</v>
      </c>
      <c r="D794" s="87" t="s">
        <v>38</v>
      </c>
      <c r="E794" s="104" t="b">
        <v>0</v>
      </c>
      <c r="F794" s="108">
        <v>0.04</v>
      </c>
      <c r="G794" s="88"/>
      <c r="H794" s="123" t="s">
        <v>180</v>
      </c>
      <c r="I794" s="62"/>
      <c r="J794" s="89"/>
      <c r="K794" s="19" t="str">
        <f t="shared" si="66"/>
        <v>--</v>
      </c>
      <c r="L794" s="143"/>
      <c r="M794" s="19" t="str">
        <f t="shared" si="67"/>
        <v>--</v>
      </c>
      <c r="N794" s="143"/>
      <c r="O794" s="106" t="str">
        <f t="shared" si="68"/>
        <v>--</v>
      </c>
      <c r="P794" s="143"/>
      <c r="Q794" s="70" t="b">
        <f t="shared" si="69"/>
        <v>1</v>
      </c>
      <c r="R794" s="136" t="str">
        <f t="shared" si="70"/>
        <v>---</v>
      </c>
      <c r="S794" s="136" t="str">
        <f t="shared" si="71"/>
        <v>---</v>
      </c>
      <c r="T794" s="65" t="str">
        <f t="shared" si="72"/>
        <v>--</v>
      </c>
      <c r="V794" s="77"/>
      <c r="W794" s="77"/>
      <c r="X794">
        <f>W787*W794</f>
        <v>0</v>
      </c>
    </row>
    <row r="795" spans="2:24" ht="20.100000000000001" customHeight="1">
      <c r="B795" s="86" t="s">
        <v>124</v>
      </c>
      <c r="C795" s="81" t="s">
        <v>66</v>
      </c>
      <c r="D795" s="87"/>
      <c r="E795" s="104" t="b">
        <v>0</v>
      </c>
      <c r="F795" s="108"/>
      <c r="G795" s="88">
        <v>8830</v>
      </c>
      <c r="H795" s="123" t="s">
        <v>180</v>
      </c>
      <c r="I795" s="62"/>
      <c r="J795" s="89"/>
      <c r="K795" s="19" t="str">
        <f t="shared" si="66"/>
        <v>--</v>
      </c>
      <c r="L795" s="143"/>
      <c r="M795" s="19" t="str">
        <f t="shared" si="67"/>
        <v>--</v>
      </c>
      <c r="N795" s="143"/>
      <c r="O795" s="106" t="str">
        <f t="shared" si="68"/>
        <v>--</v>
      </c>
      <c r="P795" s="143"/>
      <c r="Q795" s="70" t="b">
        <f t="shared" si="69"/>
        <v>1</v>
      </c>
      <c r="R795" s="136" t="str">
        <f t="shared" si="70"/>
        <v>---</v>
      </c>
      <c r="S795" s="136" t="str">
        <f t="shared" si="71"/>
        <v>---</v>
      </c>
      <c r="T795" s="65" t="str">
        <f t="shared" si="72"/>
        <v>--</v>
      </c>
      <c r="V795" s="77"/>
      <c r="W795" s="77"/>
      <c r="X795">
        <f>W787*W795</f>
        <v>0</v>
      </c>
    </row>
    <row r="796" spans="2:24" ht="20.100000000000001" customHeight="1">
      <c r="B796" s="86" t="s">
        <v>94</v>
      </c>
      <c r="C796" s="81" t="s">
        <v>47</v>
      </c>
      <c r="D796" s="87"/>
      <c r="E796" s="104" t="b">
        <v>0</v>
      </c>
      <c r="F796" s="108">
        <v>0.12</v>
      </c>
      <c r="G796" s="88"/>
      <c r="H796" s="123" t="s">
        <v>175</v>
      </c>
      <c r="I796" s="62"/>
      <c r="J796" s="89"/>
      <c r="K796" s="19" t="str">
        <f t="shared" si="66"/>
        <v>--</v>
      </c>
      <c r="L796" s="143"/>
      <c r="M796" s="19" t="str">
        <f t="shared" si="67"/>
        <v>--</v>
      </c>
      <c r="N796" s="143"/>
      <c r="O796" s="106">
        <f t="shared" si="68"/>
        <v>0</v>
      </c>
      <c r="P796" s="143"/>
      <c r="Q796" s="70" t="b">
        <f t="shared" si="69"/>
        <v>1</v>
      </c>
      <c r="R796" s="136" t="str">
        <f t="shared" si="70"/>
        <v>---</v>
      </c>
      <c r="S796" s="136" t="str">
        <f t="shared" si="71"/>
        <v>---</v>
      </c>
      <c r="T796" s="65">
        <f t="shared" si="72"/>
        <v>0</v>
      </c>
      <c r="V796" s="77"/>
      <c r="W796" s="77"/>
      <c r="X796">
        <f>W787*W796</f>
        <v>0</v>
      </c>
    </row>
    <row r="797" spans="2:24" ht="20.100000000000001" customHeight="1">
      <c r="B797" s="86" t="s">
        <v>98</v>
      </c>
      <c r="C797" s="81" t="s">
        <v>65</v>
      </c>
      <c r="D797" s="87" t="s">
        <v>51</v>
      </c>
      <c r="E797" s="104" t="b">
        <v>0</v>
      </c>
      <c r="F797" s="108"/>
      <c r="G797" s="88">
        <v>9160</v>
      </c>
      <c r="H797" s="123" t="s">
        <v>180</v>
      </c>
      <c r="I797" s="62"/>
      <c r="J797" s="89"/>
      <c r="K797" s="19" t="str">
        <f t="shared" si="66"/>
        <v>--</v>
      </c>
      <c r="L797" s="143"/>
      <c r="M797" s="19" t="str">
        <f t="shared" si="67"/>
        <v>--</v>
      </c>
      <c r="N797" s="143"/>
      <c r="O797" s="106" t="str">
        <f t="shared" si="68"/>
        <v>--</v>
      </c>
      <c r="P797" s="143"/>
      <c r="Q797" s="70" t="b">
        <f t="shared" si="69"/>
        <v>1</v>
      </c>
      <c r="R797" s="136" t="str">
        <f t="shared" si="70"/>
        <v>---</v>
      </c>
      <c r="S797" s="136" t="str">
        <f t="shared" si="71"/>
        <v>---</v>
      </c>
      <c r="T797" s="65" t="str">
        <f t="shared" si="72"/>
        <v>--</v>
      </c>
      <c r="V797" s="77"/>
      <c r="W797" s="77"/>
      <c r="X797">
        <f>W787*W797</f>
        <v>0</v>
      </c>
    </row>
    <row r="798" spans="2:24" ht="20.100000000000001" customHeight="1">
      <c r="B798" s="86" t="s">
        <v>109</v>
      </c>
      <c r="C798" s="81" t="s">
        <v>69</v>
      </c>
      <c r="D798" s="87" t="s">
        <v>72</v>
      </c>
      <c r="E798" s="104" t="b">
        <v>0</v>
      </c>
      <c r="F798" s="108"/>
      <c r="G798" s="88">
        <v>1430</v>
      </c>
      <c r="H798" s="123" t="s">
        <v>180</v>
      </c>
      <c r="I798" s="62"/>
      <c r="J798" s="89"/>
      <c r="K798" s="19" t="str">
        <f t="shared" si="66"/>
        <v>--</v>
      </c>
      <c r="L798" s="143"/>
      <c r="M798" s="19" t="str">
        <f t="shared" si="67"/>
        <v>--</v>
      </c>
      <c r="N798" s="143"/>
      <c r="O798" s="106" t="str">
        <f t="shared" si="68"/>
        <v>--</v>
      </c>
      <c r="P798" s="143"/>
      <c r="Q798" s="70" t="b">
        <f t="shared" si="69"/>
        <v>1</v>
      </c>
      <c r="R798" s="136" t="str">
        <f t="shared" si="70"/>
        <v>---</v>
      </c>
      <c r="S798" s="136" t="str">
        <f t="shared" si="71"/>
        <v>---</v>
      </c>
      <c r="T798" s="65" t="str">
        <f t="shared" si="72"/>
        <v>--</v>
      </c>
      <c r="V798" s="77"/>
      <c r="W798" s="77"/>
      <c r="X798">
        <f>W787*W798</f>
        <v>0</v>
      </c>
    </row>
    <row r="799" spans="2:24" ht="20.100000000000001" customHeight="1" thickBot="1">
      <c r="B799" s="86" t="s">
        <v>95</v>
      </c>
      <c r="C799" s="81" t="s">
        <v>68</v>
      </c>
      <c r="D799" s="87"/>
      <c r="E799" s="104" t="b">
        <v>0</v>
      </c>
      <c r="F799" s="108"/>
      <c r="G799" s="88">
        <v>1640</v>
      </c>
      <c r="H799" s="123" t="s">
        <v>175</v>
      </c>
      <c r="I799" s="62"/>
      <c r="J799" s="89"/>
      <c r="K799" s="19" t="str">
        <f t="shared" si="66"/>
        <v>--</v>
      </c>
      <c r="L799" s="143"/>
      <c r="M799" s="19" t="str">
        <f t="shared" si="67"/>
        <v>--</v>
      </c>
      <c r="N799" s="143"/>
      <c r="O799" s="106">
        <f t="shared" si="68"/>
        <v>0</v>
      </c>
      <c r="P799" s="143"/>
      <c r="Q799" s="70" t="b">
        <f t="shared" si="69"/>
        <v>1</v>
      </c>
      <c r="R799" s="136" t="str">
        <f t="shared" si="70"/>
        <v>---</v>
      </c>
      <c r="S799" s="136" t="str">
        <f t="shared" si="71"/>
        <v>---</v>
      </c>
      <c r="T799" s="65">
        <f t="shared" si="72"/>
        <v>0</v>
      </c>
      <c r="V799" t="s">
        <v>188</v>
      </c>
      <c r="W799" s="125">
        <f>SUM(W790:W798)</f>
        <v>0</v>
      </c>
      <c r="X799" s="126">
        <f>SUM(X790:X798)</f>
        <v>0</v>
      </c>
    </row>
    <row r="800" spans="2:24" ht="20.100000000000001" customHeight="1" thickTop="1">
      <c r="B800" s="86" t="s">
        <v>97</v>
      </c>
      <c r="C800" s="81" t="s">
        <v>67</v>
      </c>
      <c r="D800" s="87" t="s">
        <v>105</v>
      </c>
      <c r="E800" s="104" t="b">
        <v>0</v>
      </c>
      <c r="F800" s="108"/>
      <c r="G800" s="88">
        <v>502</v>
      </c>
      <c r="H800" s="123" t="s">
        <v>180</v>
      </c>
      <c r="I800" s="62"/>
      <c r="J800" s="89"/>
      <c r="K800" s="19" t="str">
        <f t="shared" si="66"/>
        <v>--</v>
      </c>
      <c r="L800" s="143"/>
      <c r="M800" s="19" t="str">
        <f t="shared" si="67"/>
        <v>--</v>
      </c>
      <c r="N800" s="143"/>
      <c r="O800" s="106" t="str">
        <f t="shared" si="68"/>
        <v>--</v>
      </c>
      <c r="P800" s="143"/>
      <c r="Q800" s="70" t="b">
        <f t="shared" si="69"/>
        <v>1</v>
      </c>
      <c r="R800" s="136" t="str">
        <f t="shared" si="70"/>
        <v>---</v>
      </c>
      <c r="S800" s="136" t="str">
        <f t="shared" si="71"/>
        <v>---</v>
      </c>
      <c r="T800" s="65" t="str">
        <f t="shared" si="72"/>
        <v>--</v>
      </c>
    </row>
    <row r="801" spans="2:20" ht="20.100000000000001" customHeight="1">
      <c r="B801" s="86" t="s">
        <v>60</v>
      </c>
      <c r="C801" s="81" t="s">
        <v>70</v>
      </c>
      <c r="D801" s="87"/>
      <c r="E801" s="104" t="b">
        <v>0</v>
      </c>
      <c r="F801" s="108"/>
      <c r="G801" s="88">
        <v>31</v>
      </c>
      <c r="H801" s="123" t="s">
        <v>174</v>
      </c>
      <c r="I801" s="62"/>
      <c r="J801" s="89"/>
      <c r="K801" s="19" t="str">
        <f t="shared" si="66"/>
        <v>--</v>
      </c>
      <c r="L801" s="143"/>
      <c r="M801" s="19" t="str">
        <f t="shared" si="67"/>
        <v>--</v>
      </c>
      <c r="N801" s="143"/>
      <c r="O801" s="106">
        <f t="shared" si="68"/>
        <v>0</v>
      </c>
      <c r="P801" s="143"/>
      <c r="Q801" s="70" t="b">
        <f t="shared" si="69"/>
        <v>1</v>
      </c>
      <c r="R801" s="136" t="str">
        <f t="shared" si="70"/>
        <v>---</v>
      </c>
      <c r="S801" s="136" t="str">
        <f t="shared" si="71"/>
        <v>---</v>
      </c>
      <c r="T801" s="65">
        <f t="shared" si="72"/>
        <v>0</v>
      </c>
    </row>
    <row r="802" spans="2:20" ht="20.100000000000001" customHeight="1">
      <c r="B802" s="86" t="s">
        <v>96</v>
      </c>
      <c r="C802" s="81" t="s">
        <v>102</v>
      </c>
      <c r="D802" s="87"/>
      <c r="E802" s="104" t="b">
        <v>0</v>
      </c>
      <c r="F802" s="108"/>
      <c r="G802" s="88">
        <v>6</v>
      </c>
      <c r="H802" s="123" t="s">
        <v>180</v>
      </c>
      <c r="I802" s="62"/>
      <c r="J802" s="89"/>
      <c r="K802" s="19" t="str">
        <f t="shared" si="66"/>
        <v>--</v>
      </c>
      <c r="L802" s="143"/>
      <c r="M802" s="19" t="str">
        <f t="shared" si="67"/>
        <v>--</v>
      </c>
      <c r="N802" s="143"/>
      <c r="O802" s="106" t="str">
        <f t="shared" si="68"/>
        <v>--</v>
      </c>
      <c r="P802" s="143"/>
      <c r="Q802" s="70" t="b">
        <f t="shared" si="69"/>
        <v>1</v>
      </c>
      <c r="R802" s="136" t="str">
        <f t="shared" si="70"/>
        <v>---</v>
      </c>
      <c r="S802" s="136" t="str">
        <f t="shared" si="71"/>
        <v>---</v>
      </c>
      <c r="T802" s="65" t="str">
        <f t="shared" si="72"/>
        <v>--</v>
      </c>
    </row>
    <row r="803" spans="2:20" ht="20.100000000000001" customHeight="1">
      <c r="B803" s="86" t="s">
        <v>59</v>
      </c>
      <c r="C803" s="81" t="s">
        <v>64</v>
      </c>
      <c r="D803" s="87"/>
      <c r="E803" s="104" t="b">
        <v>0</v>
      </c>
      <c r="F803" s="108"/>
      <c r="G803" s="88">
        <v>3</v>
      </c>
      <c r="H803" s="123" t="s">
        <v>180</v>
      </c>
      <c r="I803" s="62"/>
      <c r="J803" s="89"/>
      <c r="K803" s="19" t="str">
        <f t="shared" si="66"/>
        <v>--</v>
      </c>
      <c r="L803" s="143"/>
      <c r="M803" s="19" t="str">
        <f t="shared" si="67"/>
        <v>--</v>
      </c>
      <c r="N803" s="143"/>
      <c r="O803" s="106" t="str">
        <f t="shared" si="68"/>
        <v>--</v>
      </c>
      <c r="P803" s="143"/>
      <c r="Q803" s="70" t="b">
        <f t="shared" si="69"/>
        <v>1</v>
      </c>
      <c r="R803" s="136" t="str">
        <f t="shared" si="70"/>
        <v>---</v>
      </c>
      <c r="S803" s="136" t="str">
        <f t="shared" si="71"/>
        <v>---</v>
      </c>
      <c r="T803" s="65" t="str">
        <f t="shared" si="72"/>
        <v>--</v>
      </c>
    </row>
    <row r="804" spans="2:20" ht="20.100000000000001" customHeight="1">
      <c r="B804" s="86" t="s">
        <v>58</v>
      </c>
      <c r="C804" s="81" t="s">
        <v>71</v>
      </c>
      <c r="D804" s="87"/>
      <c r="E804" s="104" t="b">
        <v>0</v>
      </c>
      <c r="F804" s="108"/>
      <c r="G804" s="88">
        <v>5</v>
      </c>
      <c r="H804" s="123" t="s">
        <v>175</v>
      </c>
      <c r="I804" s="62"/>
      <c r="J804" s="89"/>
      <c r="K804" s="19" t="str">
        <f t="shared" si="66"/>
        <v>--</v>
      </c>
      <c r="L804" s="143"/>
      <c r="M804" s="19" t="str">
        <f t="shared" si="67"/>
        <v>--</v>
      </c>
      <c r="N804" s="143"/>
      <c r="O804" s="106">
        <f t="shared" si="68"/>
        <v>0</v>
      </c>
      <c r="P804" s="143"/>
      <c r="Q804" s="70" t="b">
        <f t="shared" si="69"/>
        <v>1</v>
      </c>
      <c r="R804" s="136" t="str">
        <f t="shared" si="70"/>
        <v>---</v>
      </c>
      <c r="S804" s="136" t="str">
        <f t="shared" si="71"/>
        <v>---</v>
      </c>
      <c r="T804" s="65">
        <f t="shared" si="72"/>
        <v>0</v>
      </c>
    </row>
    <row r="805" spans="2:20" ht="20.100000000000001" customHeight="1">
      <c r="B805" s="86" t="s">
        <v>91</v>
      </c>
      <c r="C805" s="81" t="s">
        <v>63</v>
      </c>
      <c r="D805" s="87"/>
      <c r="E805" s="104" t="b">
        <v>0</v>
      </c>
      <c r="F805" s="108"/>
      <c r="G805" s="88">
        <v>5</v>
      </c>
      <c r="H805" s="123" t="s">
        <v>174</v>
      </c>
      <c r="I805" s="62"/>
      <c r="J805" s="89"/>
      <c r="K805" s="19" t="str">
        <f t="shared" si="66"/>
        <v>--</v>
      </c>
      <c r="L805" s="143"/>
      <c r="M805" s="19" t="str">
        <f t="shared" si="67"/>
        <v>--</v>
      </c>
      <c r="N805" s="143"/>
      <c r="O805" s="106">
        <f t="shared" si="68"/>
        <v>0</v>
      </c>
      <c r="P805" s="143"/>
      <c r="Q805" s="70" t="b">
        <f t="shared" si="69"/>
        <v>1</v>
      </c>
      <c r="R805" s="136" t="str">
        <f t="shared" si="70"/>
        <v>---</v>
      </c>
      <c r="S805" s="136" t="str">
        <f t="shared" si="71"/>
        <v>---</v>
      </c>
      <c r="T805" s="65">
        <f t="shared" si="72"/>
        <v>0</v>
      </c>
    </row>
    <row r="806" spans="2:20" ht="20.100000000000001" customHeight="1">
      <c r="B806" s="86" t="s">
        <v>140</v>
      </c>
      <c r="C806" s="81" t="s">
        <v>62</v>
      </c>
      <c r="D806" s="87"/>
      <c r="E806" s="104" t="b">
        <v>0</v>
      </c>
      <c r="F806" s="108"/>
      <c r="G806" s="88">
        <v>5</v>
      </c>
      <c r="H806" s="123" t="s">
        <v>174</v>
      </c>
      <c r="I806" s="62"/>
      <c r="J806" s="89"/>
      <c r="K806" s="19" t="str">
        <f t="shared" si="66"/>
        <v>--</v>
      </c>
      <c r="L806" s="143"/>
      <c r="M806" s="19" t="str">
        <f t="shared" si="67"/>
        <v>--</v>
      </c>
      <c r="N806" s="143"/>
      <c r="O806" s="106">
        <f t="shared" si="68"/>
        <v>0</v>
      </c>
      <c r="P806" s="143"/>
      <c r="Q806" s="70" t="b">
        <f t="shared" si="69"/>
        <v>1</v>
      </c>
      <c r="R806" s="136" t="str">
        <f t="shared" si="70"/>
        <v>---</v>
      </c>
      <c r="S806" s="136" t="str">
        <f t="shared" si="71"/>
        <v>---</v>
      </c>
      <c r="T806" s="65">
        <f t="shared" si="72"/>
        <v>0</v>
      </c>
    </row>
    <row r="807" spans="2:20" ht="20.100000000000001" customHeight="1">
      <c r="B807" s="86" t="s">
        <v>106</v>
      </c>
      <c r="C807" s="81" t="s">
        <v>61</v>
      </c>
      <c r="D807" s="87"/>
      <c r="E807" s="104" t="b">
        <v>0</v>
      </c>
      <c r="F807" s="108"/>
      <c r="G807" s="88">
        <v>0</v>
      </c>
      <c r="H807" s="123" t="s">
        <v>180</v>
      </c>
      <c r="I807" s="62">
        <v>0.3</v>
      </c>
      <c r="J807" s="89"/>
      <c r="K807" s="19" t="str">
        <f t="shared" si="66"/>
        <v>--</v>
      </c>
      <c r="L807" s="143"/>
      <c r="M807" s="19" t="str">
        <f t="shared" si="67"/>
        <v>--</v>
      </c>
      <c r="N807" s="143"/>
      <c r="O807" s="106">
        <f t="shared" si="68"/>
        <v>0</v>
      </c>
      <c r="P807" s="143"/>
      <c r="Q807" s="70" t="b">
        <f t="shared" si="69"/>
        <v>1</v>
      </c>
      <c r="R807" s="136" t="str">
        <f t="shared" si="70"/>
        <v>---</v>
      </c>
      <c r="S807" s="136" t="str">
        <f t="shared" si="71"/>
        <v>---</v>
      </c>
      <c r="T807" s="65">
        <f t="shared" si="72"/>
        <v>0</v>
      </c>
    </row>
    <row r="808" spans="2:20" ht="20.100000000000001" customHeight="1">
      <c r="B808" s="86" t="s">
        <v>107</v>
      </c>
      <c r="C808" s="81" t="s">
        <v>108</v>
      </c>
      <c r="D808" s="87"/>
      <c r="E808" s="104" t="b">
        <v>0</v>
      </c>
      <c r="F808" s="108"/>
      <c r="G808" s="88"/>
      <c r="H808" s="123" t="s">
        <v>180</v>
      </c>
      <c r="I808" s="62">
        <v>1.4E-2</v>
      </c>
      <c r="J808" s="89"/>
      <c r="K808" s="19" t="str">
        <f t="shared" si="66"/>
        <v>--</v>
      </c>
      <c r="L808" s="143"/>
      <c r="M808" s="19" t="str">
        <f t="shared" si="67"/>
        <v>--</v>
      </c>
      <c r="N808" s="143"/>
      <c r="O808" s="106">
        <f t="shared" si="68"/>
        <v>0</v>
      </c>
      <c r="P808" s="143"/>
      <c r="Q808" s="70" t="b">
        <f t="shared" si="69"/>
        <v>1</v>
      </c>
      <c r="R808" s="136" t="str">
        <f t="shared" si="70"/>
        <v>---</v>
      </c>
      <c r="S808" s="136" t="str">
        <f t="shared" si="71"/>
        <v>---</v>
      </c>
      <c r="T808" s="65">
        <f t="shared" si="72"/>
        <v>0</v>
      </c>
    </row>
    <row r="809" spans="2:20" ht="20.100000000000001" customHeight="1">
      <c r="B809" s="86" t="s">
        <v>119</v>
      </c>
      <c r="C809" s="81"/>
      <c r="D809" s="87" t="s">
        <v>120</v>
      </c>
      <c r="E809" s="104" t="b">
        <v>0</v>
      </c>
      <c r="F809" s="108"/>
      <c r="G809" s="88"/>
      <c r="H809" s="123" t="s">
        <v>180</v>
      </c>
      <c r="I809" s="62">
        <v>19</v>
      </c>
      <c r="J809" s="89"/>
      <c r="K809" s="19" t="str">
        <f t="shared" si="66"/>
        <v>--</v>
      </c>
      <c r="L809" s="143"/>
      <c r="M809" s="19" t="str">
        <f t="shared" si="67"/>
        <v>--</v>
      </c>
      <c r="N809" s="143"/>
      <c r="O809" s="106">
        <f t="shared" si="68"/>
        <v>0</v>
      </c>
      <c r="P809" s="143"/>
      <c r="Q809" s="70" t="b">
        <f t="shared" si="69"/>
        <v>1</v>
      </c>
      <c r="R809" s="136" t="str">
        <f t="shared" si="70"/>
        <v>---</v>
      </c>
      <c r="S809" s="136" t="str">
        <f t="shared" si="71"/>
        <v>---</v>
      </c>
      <c r="T809" s="65">
        <f t="shared" si="72"/>
        <v>0</v>
      </c>
    </row>
    <row r="810" spans="2:20" ht="20.100000000000001" customHeight="1">
      <c r="B810" s="86" t="s">
        <v>117</v>
      </c>
      <c r="C810" s="81"/>
      <c r="D810" s="87" t="s">
        <v>118</v>
      </c>
      <c r="E810" s="104" t="b">
        <v>0</v>
      </c>
      <c r="F810" s="108"/>
      <c r="G810" s="88"/>
      <c r="H810" s="123" t="s">
        <v>175</v>
      </c>
      <c r="I810" s="62"/>
      <c r="J810" s="89"/>
      <c r="K810" s="19" t="str">
        <f t="shared" si="66"/>
        <v>--</v>
      </c>
      <c r="L810" s="143"/>
      <c r="M810" s="19" t="str">
        <f t="shared" si="67"/>
        <v>--</v>
      </c>
      <c r="N810" s="143"/>
      <c r="O810" s="106">
        <f t="shared" si="68"/>
        <v>0</v>
      </c>
      <c r="P810" s="143"/>
      <c r="Q810" s="70" t="b">
        <f t="shared" si="69"/>
        <v>1</v>
      </c>
      <c r="R810" s="136" t="str">
        <f t="shared" si="70"/>
        <v>---</v>
      </c>
      <c r="S810" s="136" t="str">
        <f t="shared" si="71"/>
        <v>---</v>
      </c>
      <c r="T810" s="65">
        <f t="shared" si="72"/>
        <v>0</v>
      </c>
    </row>
    <row r="811" spans="2:20" ht="20.100000000000001" customHeight="1">
      <c r="B811" s="86" t="s">
        <v>103</v>
      </c>
      <c r="C811" s="81" t="s">
        <v>104</v>
      </c>
      <c r="D811" s="87"/>
      <c r="E811" s="104" t="b">
        <v>0</v>
      </c>
      <c r="F811" s="108"/>
      <c r="G811" s="88"/>
      <c r="H811" s="123" t="s">
        <v>180</v>
      </c>
      <c r="I811" s="62"/>
      <c r="J811" s="89"/>
      <c r="K811" s="19" t="str">
        <f t="shared" si="66"/>
        <v>--</v>
      </c>
      <c r="L811" s="143"/>
      <c r="M811" s="19" t="str">
        <f t="shared" si="67"/>
        <v>--</v>
      </c>
      <c r="N811" s="143"/>
      <c r="O811" s="106" t="str">
        <f t="shared" si="68"/>
        <v>--</v>
      </c>
      <c r="P811" s="143"/>
      <c r="Q811" s="70" t="b">
        <f t="shared" si="69"/>
        <v>1</v>
      </c>
      <c r="R811" s="136" t="str">
        <f t="shared" si="70"/>
        <v>---</v>
      </c>
      <c r="S811" s="136" t="str">
        <f t="shared" si="71"/>
        <v>---</v>
      </c>
      <c r="T811" s="65" t="str">
        <f t="shared" si="72"/>
        <v>--</v>
      </c>
    </row>
    <row r="812" spans="2:20" ht="20.100000000000001" customHeight="1">
      <c r="B812" s="85" t="s">
        <v>125</v>
      </c>
      <c r="C812" s="81"/>
      <c r="D812" s="83"/>
      <c r="E812" s="104" t="b">
        <v>0</v>
      </c>
      <c r="F812" s="109">
        <v>5.0000000000000001E-3</v>
      </c>
      <c r="G812" s="89">
        <v>3333</v>
      </c>
      <c r="H812" s="123" t="s">
        <v>180</v>
      </c>
      <c r="I812" s="62">
        <v>0.01</v>
      </c>
      <c r="J812" s="89"/>
      <c r="K812" s="19" t="str">
        <f t="shared" si="66"/>
        <v>--</v>
      </c>
      <c r="L812" s="143" t="str">
        <f>IF(K812&gt;0,IFERROR(MATCH(K812,R_11values,-1),""),"")</f>
        <v/>
      </c>
      <c r="M812" s="19" t="str">
        <f t="shared" si="67"/>
        <v>--</v>
      </c>
      <c r="N812" s="143" t="str">
        <f xml:space="preserve"> IF(M812&gt;0, IFERROR(MATCH(M812,CO2values,-1),""),"")</f>
        <v/>
      </c>
      <c r="O812" s="106">
        <f t="shared" si="68"/>
        <v>0</v>
      </c>
      <c r="P812" s="143" t="str">
        <f xml:space="preserve"> IF(O812&gt;0, IFERROR(MATCH(O812,NVvalues,-1),""),"")</f>
        <v/>
      </c>
      <c r="Q812" s="70" t="b">
        <f t="shared" si="69"/>
        <v>1</v>
      </c>
      <c r="R812" s="136" t="str">
        <f t="shared" si="70"/>
        <v>---</v>
      </c>
      <c r="S812" s="136" t="str">
        <f t="shared" si="71"/>
        <v>---</v>
      </c>
      <c r="T812" s="65">
        <f t="shared" si="72"/>
        <v>0</v>
      </c>
    </row>
    <row r="813" spans="2:20" ht="20.100000000000001" customHeight="1" thickBot="1">
      <c r="B813" s="86" t="s">
        <v>126</v>
      </c>
      <c r="C813" s="81"/>
      <c r="D813" s="83"/>
      <c r="E813" s="104" t="b">
        <v>0</v>
      </c>
      <c r="F813" s="107">
        <v>4.1000000000000002E-2</v>
      </c>
      <c r="G813" s="90">
        <v>3096</v>
      </c>
      <c r="H813" s="123" t="s">
        <v>180</v>
      </c>
      <c r="I813" s="62">
        <v>1.0000000000000001E-5</v>
      </c>
      <c r="J813" s="89"/>
      <c r="K813" s="19" t="str">
        <f t="shared" si="66"/>
        <v>--</v>
      </c>
      <c r="L813" s="143" t="str">
        <f>IF(K813&gt;0,IFERROR(MATCH(K813,R_11values,-1),""),"")</f>
        <v/>
      </c>
      <c r="M813" s="19" t="str">
        <f t="shared" si="67"/>
        <v>--</v>
      </c>
      <c r="N813" s="143" t="str">
        <f xml:space="preserve"> IF(M813&gt;0, IFERROR(MATCH(M813,CO2values,-1),""),"")</f>
        <v/>
      </c>
      <c r="O813" s="106">
        <f t="shared" si="68"/>
        <v>0</v>
      </c>
      <c r="P813" s="143" t="str">
        <f xml:space="preserve"> IF(O813&gt;0, IFERROR(MATCH(O813,NVvalues,-1),""),"")</f>
        <v/>
      </c>
      <c r="Q813" s="70" t="b">
        <f t="shared" si="69"/>
        <v>1</v>
      </c>
      <c r="R813" s="136" t="str">
        <f t="shared" si="70"/>
        <v>---</v>
      </c>
      <c r="S813" s="136" t="str">
        <f t="shared" si="71"/>
        <v>---</v>
      </c>
      <c r="T813" s="65">
        <f t="shared" si="72"/>
        <v>0</v>
      </c>
    </row>
    <row r="814" spans="2:20" ht="13.5" thickBot="1">
      <c r="B814" s="73" t="s">
        <v>195</v>
      </c>
      <c r="C814" s="37"/>
      <c r="D814" s="55"/>
      <c r="E814" s="55"/>
      <c r="F814" s="71"/>
      <c r="G814" s="189" t="s">
        <v>16</v>
      </c>
      <c r="H814" s="189"/>
      <c r="I814" s="189"/>
      <c r="J814" s="190"/>
      <c r="K814" s="10"/>
      <c r="L814" s="10"/>
      <c r="M814" s="10"/>
      <c r="N814" s="10"/>
      <c r="O814" s="10"/>
      <c r="P814" s="143"/>
      <c r="Q814" s="91" t="s">
        <v>93</v>
      </c>
      <c r="R814" s="92">
        <f>IF($S817,SUM(R787:R813),"Invalid")</f>
        <v>0</v>
      </c>
      <c r="S814" s="92">
        <f>IF($S817,SUM(S787:S813),"Invalid")</f>
        <v>0</v>
      </c>
      <c r="T814" s="93">
        <f>IF($S817,SUM(T787:T813),"Invalid")</f>
        <v>0</v>
      </c>
    </row>
    <row r="815" spans="2:20" ht="13.5" thickTop="1">
      <c r="B815" s="38"/>
      <c r="C815" s="6"/>
      <c r="D815" s="137" t="s">
        <v>13</v>
      </c>
      <c r="E815" s="137"/>
      <c r="F815" s="137" t="s">
        <v>15</v>
      </c>
      <c r="G815" s="137">
        <v>1</v>
      </c>
      <c r="H815" s="137">
        <v>2</v>
      </c>
      <c r="I815" s="137">
        <v>3</v>
      </c>
      <c r="J815" s="72">
        <v>4</v>
      </c>
      <c r="K815" s="6"/>
      <c r="L815" s="6"/>
      <c r="M815" s="6"/>
      <c r="N815" s="6"/>
      <c r="O815" s="6"/>
      <c r="P815" s="44"/>
      <c r="Q815" s="191" t="s">
        <v>16</v>
      </c>
      <c r="R815" s="193" t="str">
        <f>IFERROR(IF(0=R814,"",MATCH(R814,R_11values,-1)),"Invalid")</f>
        <v/>
      </c>
      <c r="S815" s="193" t="str">
        <f>IFERROR(IF(0=S814,"",MATCH(S814,CO2values,-1)),"Invalid")</f>
        <v/>
      </c>
      <c r="T815" s="195" t="str">
        <f>IFERROR(IF(0=T814,"",MATCH(T814,NVvalues,-1)),"Invalid")</f>
        <v/>
      </c>
    </row>
    <row r="816" spans="2:20" ht="13.5" thickBot="1">
      <c r="B816" s="38"/>
      <c r="C816" s="6"/>
      <c r="D816" s="152" t="str">
        <f>C780</f>
        <v>Number/NameS10</v>
      </c>
      <c r="E816" s="152"/>
      <c r="F816" s="152" t="s">
        <v>112</v>
      </c>
      <c r="G816" s="136" t="str">
        <f>IF($S817,IF(R815=G815,N780,""),"Invalid")</f>
        <v/>
      </c>
      <c r="H816" s="136" t="str">
        <f>IF($S817,IF(R815=H815,N780,""),"Invalid")</f>
        <v/>
      </c>
      <c r="I816" s="136" t="str">
        <f>IF($S817,IF(R815=I815,N780,""),"Invalid")</f>
        <v/>
      </c>
      <c r="J816" s="65" t="str">
        <f>IF($S817,IF(R815=J815,N780,""),"Invalid")</f>
        <v/>
      </c>
      <c r="K816" s="44"/>
      <c r="L816" s="44"/>
      <c r="M816" s="44"/>
      <c r="N816" s="44"/>
      <c r="O816" s="44"/>
      <c r="P816" s="44"/>
      <c r="Q816" s="192"/>
      <c r="R816" s="194"/>
      <c r="S816" s="194"/>
      <c r="T816" s="196"/>
    </row>
    <row r="817" spans="1:20">
      <c r="B817" s="38"/>
      <c r="C817" s="6"/>
      <c r="D817" s="6"/>
      <c r="E817" s="6"/>
      <c r="F817" s="152" t="s">
        <v>113</v>
      </c>
      <c r="G817" s="136" t="str">
        <f>IF($S817,IF(S815=G815,N780,""),"Invalid")</f>
        <v/>
      </c>
      <c r="H817" s="136" t="str">
        <f>IF($S817,IF(S815=H815,N780,""),"Invalid")</f>
        <v/>
      </c>
      <c r="I817" s="136" t="str">
        <f>IF($S817,IF(S815=I815,N780,""),"Invalid")</f>
        <v/>
      </c>
      <c r="J817" s="65" t="str">
        <f>IF($S817,IF(S815=J815,N780,""),"Invalid")</f>
        <v/>
      </c>
      <c r="K817" s="44"/>
      <c r="L817" s="44"/>
      <c r="M817" s="44"/>
      <c r="N817" s="44"/>
      <c r="O817" s="44"/>
      <c r="P817" s="44"/>
      <c r="Q817" s="44"/>
      <c r="R817" s="66" t="s">
        <v>127</v>
      </c>
      <c r="S817" t="b">
        <f>AND(Q786:Q813)</f>
        <v>1</v>
      </c>
      <c r="T817" s="44"/>
    </row>
    <row r="818" spans="1:20">
      <c r="B818" s="38"/>
      <c r="C818" s="4"/>
      <c r="D818" s="4"/>
      <c r="E818" s="4"/>
      <c r="F818" s="140" t="s">
        <v>116</v>
      </c>
      <c r="G818" s="135" t="str">
        <f>IF($S817,IF(T815=G815,N780,""),"Invalid")</f>
        <v/>
      </c>
      <c r="H818" s="135" t="str">
        <f>IF($S817,IF(T815=H815,N780,""),"Invalid")</f>
        <v/>
      </c>
      <c r="I818" s="135" t="str">
        <f>IF($S817,IF(T815=I815,N780,""),"Invalid")</f>
        <v/>
      </c>
      <c r="J818" s="94" t="str">
        <f>IF($S817,IF(T815=J815,N780,""),"Invalid")</f>
        <v/>
      </c>
    </row>
    <row r="819" spans="1:20">
      <c r="B819" s="38"/>
      <c r="C819" s="4"/>
      <c r="D819" s="4"/>
      <c r="E819" s="4"/>
      <c r="F819" s="140" t="s">
        <v>93</v>
      </c>
      <c r="G819" s="20">
        <f>IF($S817,SUM(G816:G818),"Invalid")</f>
        <v>0</v>
      </c>
      <c r="H819" s="20">
        <f>IF($S817,SUM(H816:H818),"Invalid")</f>
        <v>0</v>
      </c>
      <c r="I819" s="20">
        <f>IF($S817,SUM(I816:I818),"Invalid")</f>
        <v>0</v>
      </c>
      <c r="J819" s="58">
        <f>IF($S817,SUM(J816:J818),"Invalid")</f>
        <v>0</v>
      </c>
    </row>
    <row r="820" spans="1:20">
      <c r="B820" s="38"/>
      <c r="C820" s="4"/>
      <c r="D820" s="4"/>
      <c r="E820" s="4"/>
      <c r="F820" s="140" t="s">
        <v>14</v>
      </c>
      <c r="G820" s="144" t="str">
        <f>IFERROR(IF(G819&gt;0,INDEX(LGletters,MATCH((G819),LGvalues,-1)),""),"Invalid")</f>
        <v/>
      </c>
      <c r="H820" s="144" t="str">
        <f>IFERROR(IF(H819&gt;0,INDEX(LGletters,MATCH((H819),LGvalues,-1)),""),"Invalid")</f>
        <v/>
      </c>
      <c r="I820" s="144" t="str">
        <f>IFERROR(IF(I819&gt;0,INDEX(LGletters,MATCH((I819),LGvalues,-1)),""),"Invalid")</f>
        <v/>
      </c>
      <c r="J820" s="56" t="str">
        <f>IFERROR(IF(J819&gt;0,INDEX(LGletters,MATCH((J819),LGvalues,-1)),""),"Invalid")</f>
        <v/>
      </c>
    </row>
    <row r="821" spans="1:20">
      <c r="B821" s="38"/>
      <c r="C821" s="4"/>
      <c r="D821" s="4"/>
      <c r="E821" s="4"/>
      <c r="F821" s="140" t="s">
        <v>23</v>
      </c>
      <c r="G821" s="135" t="str">
        <f>IFERROR(IF(G820="","",INDEX(Rindices, G815,FIND(UPPER(G820),"ABCDEF"))),"Invalid")</f>
        <v/>
      </c>
      <c r="H821" s="135" t="str">
        <f>IFERROR(IF(H820="","",INDEX(Rindices, H815,FIND(UPPER(H820),"ABCDEF"))),"Invalid")</f>
        <v/>
      </c>
      <c r="I821" s="135" t="str">
        <f>IFERROR(IF(I820="","",INDEX(Rindices, I815,FIND(UPPER(I820),"ABCDEF"))),"Invalid")</f>
        <v/>
      </c>
      <c r="J821" s="94" t="str">
        <f>IFERROR(IF(J820="","",INDEX(Rindices, J815,FIND(UPPER(J820),"ABCDEF"))),"Invalid")</f>
        <v/>
      </c>
    </row>
    <row r="822" spans="1:20" ht="13.5" thickBot="1">
      <c r="B822" s="40"/>
      <c r="C822" s="32"/>
      <c r="D822" s="32"/>
      <c r="E822" s="32"/>
      <c r="F822" s="41" t="s">
        <v>12</v>
      </c>
      <c r="G822" s="59" t="str">
        <f>IF($S817,IFERROR(CHOOSE(G821,"Very Low","Low","Medium","High","Very High"),""),"Invalid")</f>
        <v/>
      </c>
      <c r="H822" s="59" t="str">
        <f>IF($S817,IFERROR(CHOOSE(H821,"Very Low","Low","Medium","High","Very High"),""),"Invalid")</f>
        <v/>
      </c>
      <c r="I822" s="59" t="str">
        <f>IF($S817,IFERROR(CHOOSE(I821,"Very Low","Low","Medium","High","Very High"),""),"Invalid")</f>
        <v/>
      </c>
      <c r="J822" s="60" t="str">
        <f>IF($S817,IFERROR(CHOOSE(J821,"Very Low","Low","Medium","High","Very High"),""),"Invalid")</f>
        <v/>
      </c>
    </row>
    <row r="823" spans="1:20">
      <c r="A823" s="4"/>
      <c r="B823" s="4"/>
      <c r="C823" s="4"/>
      <c r="D823" s="4"/>
      <c r="E823" s="4"/>
      <c r="F823" s="140"/>
      <c r="G823" s="143"/>
      <c r="H823" s="143"/>
      <c r="I823" s="143"/>
      <c r="J823" s="143"/>
    </row>
    <row r="824" spans="1:20" ht="37.5" customHeight="1" thickBot="1">
      <c r="A824" s="4"/>
      <c r="B824" s="197" t="s">
        <v>202</v>
      </c>
      <c r="C824" s="197"/>
      <c r="D824" s="197"/>
      <c r="E824" s="197"/>
      <c r="F824" s="197"/>
      <c r="G824" s="197"/>
      <c r="H824" s="197"/>
      <c r="I824" s="197"/>
      <c r="J824" s="197"/>
      <c r="K824" s="197"/>
      <c r="L824" s="197"/>
      <c r="M824" s="197"/>
      <c r="N824" s="197"/>
      <c r="O824" s="197"/>
    </row>
    <row r="825" spans="1:20">
      <c r="B825" s="73" t="s">
        <v>196</v>
      </c>
      <c r="C825" s="37"/>
      <c r="D825" s="149" t="s">
        <v>197</v>
      </c>
      <c r="E825" s="150" t="str">
        <f>C780</f>
        <v>Number/NameS10</v>
      </c>
      <c r="F825" s="71"/>
      <c r="G825" s="189" t="s">
        <v>16</v>
      </c>
      <c r="H825" s="189"/>
      <c r="I825" s="189"/>
      <c r="J825" s="190"/>
    </row>
    <row r="826" spans="1:20">
      <c r="B826" s="38"/>
      <c r="C826" s="137" t="s">
        <v>15</v>
      </c>
      <c r="D826" s="4"/>
      <c r="E826" s="137"/>
      <c r="F826" s="4"/>
      <c r="G826" s="137">
        <v>1</v>
      </c>
      <c r="H826" s="137">
        <v>2</v>
      </c>
      <c r="I826" s="137">
        <v>3</v>
      </c>
      <c r="J826" s="72">
        <v>4</v>
      </c>
    </row>
    <row r="827" spans="1:20">
      <c r="B827" s="38"/>
      <c r="C827" s="199"/>
      <c r="D827" s="198"/>
      <c r="E827" s="198"/>
      <c r="F827" s="198"/>
      <c r="G827" s="11"/>
      <c r="H827" s="11"/>
      <c r="I827" s="11"/>
      <c r="J827" s="154"/>
    </row>
    <row r="828" spans="1:20">
      <c r="B828" s="38"/>
      <c r="C828" s="199"/>
      <c r="D828" s="198"/>
      <c r="E828" s="198"/>
      <c r="F828" s="198"/>
      <c r="G828" s="11"/>
      <c r="H828" s="11"/>
      <c r="I828" s="11"/>
      <c r="J828" s="154"/>
    </row>
    <row r="829" spans="1:20">
      <c r="B829" s="38"/>
      <c r="C829" s="198"/>
      <c r="D829" s="198"/>
      <c r="E829" s="198"/>
      <c r="F829" s="198"/>
      <c r="G829" s="11"/>
      <c r="H829" s="11"/>
      <c r="I829" s="11"/>
      <c r="J829" s="154"/>
    </row>
    <row r="830" spans="1:20">
      <c r="B830" s="38"/>
      <c r="C830" s="198"/>
      <c r="D830" s="198"/>
      <c r="E830" s="198"/>
      <c r="F830" s="198"/>
      <c r="G830" s="11"/>
      <c r="H830" s="11"/>
      <c r="I830" s="11"/>
      <c r="J830" s="154"/>
    </row>
    <row r="831" spans="1:20">
      <c r="B831" s="38"/>
      <c r="C831" s="198"/>
      <c r="D831" s="198"/>
      <c r="E831" s="198"/>
      <c r="F831" s="198"/>
      <c r="G831" s="11"/>
      <c r="H831" s="11"/>
      <c r="I831" s="11"/>
      <c r="J831" s="154"/>
    </row>
    <row r="832" spans="1:20">
      <c r="B832" s="38"/>
      <c r="C832" s="198"/>
      <c r="D832" s="198"/>
      <c r="E832" s="198"/>
      <c r="F832" s="198"/>
      <c r="G832" s="11"/>
      <c r="H832" s="11"/>
      <c r="I832" s="11"/>
      <c r="J832" s="154"/>
    </row>
    <row r="833" spans="2:10">
      <c r="B833" s="38"/>
      <c r="C833" s="198"/>
      <c r="D833" s="198"/>
      <c r="E833" s="198"/>
      <c r="F833" s="198"/>
      <c r="G833" s="11"/>
      <c r="H833" s="11"/>
      <c r="I833" s="11"/>
      <c r="J833" s="154"/>
    </row>
    <row r="834" spans="2:10">
      <c r="B834" s="38"/>
      <c r="C834" s="198"/>
      <c r="D834" s="198"/>
      <c r="E834" s="198"/>
      <c r="F834" s="198"/>
      <c r="G834" s="11"/>
      <c r="H834" s="11"/>
      <c r="I834" s="11"/>
      <c r="J834" s="154"/>
    </row>
    <row r="835" spans="2:10">
      <c r="B835" s="38"/>
      <c r="C835" s="198"/>
      <c r="D835" s="198"/>
      <c r="E835" s="198"/>
      <c r="F835" s="198"/>
      <c r="G835" s="11"/>
      <c r="H835" s="11"/>
      <c r="I835" s="11"/>
      <c r="J835" s="154"/>
    </row>
    <row r="836" spans="2:10">
      <c r="B836" s="38"/>
      <c r="C836" s="198"/>
      <c r="D836" s="198"/>
      <c r="E836" s="198"/>
      <c r="F836" s="198"/>
      <c r="G836" s="11"/>
      <c r="H836" s="11"/>
      <c r="I836" s="11"/>
      <c r="J836" s="154"/>
    </row>
    <row r="837" spans="2:10">
      <c r="B837" s="38"/>
      <c r="C837" s="198"/>
      <c r="D837" s="198"/>
      <c r="E837" s="198"/>
      <c r="F837" s="198"/>
      <c r="G837" s="11"/>
      <c r="H837" s="11"/>
      <c r="I837" s="11"/>
      <c r="J837" s="154"/>
    </row>
    <row r="838" spans="2:10">
      <c r="B838" s="38"/>
      <c r="C838" s="198"/>
      <c r="D838" s="198"/>
      <c r="E838" s="198"/>
      <c r="F838" s="198"/>
      <c r="G838" s="20"/>
      <c r="H838" s="20"/>
      <c r="I838" s="20"/>
      <c r="J838" s="58"/>
    </row>
    <row r="839" spans="2:10" ht="13.5" thickBot="1">
      <c r="B839" s="38"/>
      <c r="C839" s="4"/>
      <c r="D839" s="4"/>
      <c r="E839" s="4"/>
      <c r="F839" s="140" t="s">
        <v>93</v>
      </c>
      <c r="G839" s="98">
        <f>SUM(G827:G838)</f>
        <v>0</v>
      </c>
      <c r="H839" s="98">
        <f>SUM(H827:H838)</f>
        <v>0</v>
      </c>
      <c r="I839" s="98">
        <f>SUM(I827:I838)</f>
        <v>0</v>
      </c>
      <c r="J839" s="99">
        <f>SUM(J827:J838)</f>
        <v>0</v>
      </c>
    </row>
    <row r="840" spans="2:10" ht="13.5" thickTop="1">
      <c r="B840" s="38"/>
      <c r="C840" s="4"/>
      <c r="D840" s="4"/>
      <c r="E840" s="4"/>
      <c r="F840" s="140" t="s">
        <v>14</v>
      </c>
      <c r="G840" s="144" t="str">
        <f>IFERROR(IF(G839&gt;0,INDEX(LGletters,MATCH((G839),LGvalues,-1)),""),"Invalid")</f>
        <v/>
      </c>
      <c r="H840" s="144" t="str">
        <f>IFERROR(IF(H839&gt;0,INDEX(LGletters,MATCH((H839),LGvalues,-1)),""),"Invalid")</f>
        <v/>
      </c>
      <c r="I840" s="144" t="str">
        <f>IFERROR(IF(I839&gt;0,INDEX(LGletters,MATCH((I839),LGvalues,-1)),""),"Invalid")</f>
        <v/>
      </c>
      <c r="J840" s="56" t="str">
        <f>IFERROR(IF(J839&gt;0,INDEX(LGletters,MATCH((J839),LGvalues,-1)),""),"Invalid")</f>
        <v/>
      </c>
    </row>
    <row r="841" spans="2:10">
      <c r="B841" s="38"/>
      <c r="C841" s="4"/>
      <c r="D841" s="4"/>
      <c r="E841" s="4"/>
      <c r="F841" s="140" t="s">
        <v>23</v>
      </c>
      <c r="G841" s="135" t="str">
        <f>IF(G840="","",INDEX(Rindices, G826,FIND(UPPER(G840),"ABCDEF")))</f>
        <v/>
      </c>
      <c r="H841" s="135" t="str">
        <f>IF(H840="","",INDEX(Rindices, H826,FIND(UPPER(H840),"ABCDEF")))</f>
        <v/>
      </c>
      <c r="I841" s="135" t="str">
        <f>IF(I840="","",INDEX(Rindices, I826,FIND(UPPER(I840),"ABCDEF")))</f>
        <v/>
      </c>
      <c r="J841" s="94" t="str">
        <f>IF(J840="","",INDEX(Rindices, J826,FIND(UPPER(J840),"ABCDEF")))</f>
        <v/>
      </c>
    </row>
    <row r="842" spans="2:10" ht="13.5" thickBot="1">
      <c r="B842" s="40"/>
      <c r="C842" s="32"/>
      <c r="D842" s="32"/>
      <c r="E842" s="32"/>
      <c r="F842" s="41" t="s">
        <v>12</v>
      </c>
      <c r="G842" s="148" t="str">
        <f>IFERROR(CHOOSE(G841,"Very Low","Low","Medium","High","Very High"),"")</f>
        <v/>
      </c>
      <c r="H842" s="148" t="str">
        <f>IFERROR(CHOOSE(H841,"Very Low","Low","Medium","High","Very High"),"")</f>
        <v/>
      </c>
      <c r="I842" s="148" t="str">
        <f>IFERROR(CHOOSE(I841,"Very Low","Low","Medium","High","Very High"),"")</f>
        <v/>
      </c>
      <c r="J842" s="151" t="str">
        <f>IFERROR(CHOOSE(J841,"Very Low","Low","Medium","High","Very High"),"")</f>
        <v/>
      </c>
    </row>
    <row r="843" spans="2:10" ht="13.5" thickBot="1">
      <c r="B843" s="4"/>
      <c r="C843" s="4"/>
      <c r="D843" s="4"/>
      <c r="E843" s="4"/>
      <c r="F843" s="140"/>
      <c r="G843" s="143"/>
      <c r="H843" s="143"/>
      <c r="I843" s="143"/>
      <c r="J843" s="143"/>
    </row>
    <row r="844" spans="2:10">
      <c r="B844" s="73" t="s">
        <v>198</v>
      </c>
      <c r="C844" s="37"/>
      <c r="D844" s="149" t="s">
        <v>197</v>
      </c>
      <c r="E844" s="150" t="str">
        <f>C780</f>
        <v>Number/NameS10</v>
      </c>
      <c r="F844" s="71"/>
      <c r="G844" s="189" t="s">
        <v>16</v>
      </c>
      <c r="H844" s="189"/>
      <c r="I844" s="189"/>
      <c r="J844" s="190"/>
    </row>
    <row r="845" spans="2:10">
      <c r="B845" s="38"/>
      <c r="C845" s="137" t="s">
        <v>15</v>
      </c>
      <c r="D845" s="4"/>
      <c r="E845" s="137"/>
      <c r="F845" s="4"/>
      <c r="G845" s="137">
        <v>1</v>
      </c>
      <c r="H845" s="137">
        <v>2</v>
      </c>
      <c r="I845" s="137">
        <v>3</v>
      </c>
      <c r="J845" s="72">
        <v>4</v>
      </c>
    </row>
    <row r="846" spans="2:10">
      <c r="B846" s="38"/>
      <c r="C846" s="199"/>
      <c r="D846" s="199"/>
      <c r="E846" s="199"/>
      <c r="F846" s="199"/>
      <c r="G846" s="137"/>
      <c r="H846" s="137"/>
      <c r="I846" s="137"/>
      <c r="J846" s="72"/>
    </row>
    <row r="847" spans="2:10">
      <c r="B847" s="38"/>
      <c r="C847" s="199"/>
      <c r="D847" s="199"/>
      <c r="E847" s="199"/>
      <c r="F847" s="199"/>
      <c r="G847" s="137"/>
      <c r="H847" s="137"/>
      <c r="I847" s="137"/>
      <c r="J847" s="72"/>
    </row>
    <row r="848" spans="2:10">
      <c r="B848" s="38"/>
      <c r="C848" s="199"/>
      <c r="D848" s="199"/>
      <c r="E848" s="199"/>
      <c r="F848" s="199"/>
      <c r="G848" s="137"/>
      <c r="H848" s="137"/>
      <c r="I848" s="137"/>
      <c r="J848" s="72"/>
    </row>
    <row r="849" spans="1:20">
      <c r="B849" s="38"/>
      <c r="C849" s="199"/>
      <c r="D849" s="199"/>
      <c r="E849" s="199"/>
      <c r="F849" s="199"/>
      <c r="G849" s="137"/>
      <c r="H849" s="137"/>
      <c r="I849" s="137"/>
      <c r="J849" s="72"/>
    </row>
    <row r="850" spans="1:20">
      <c r="B850" s="38"/>
      <c r="C850" s="199"/>
      <c r="D850" s="199"/>
      <c r="E850" s="199"/>
      <c r="F850" s="199"/>
      <c r="G850" s="137"/>
      <c r="H850" s="137"/>
      <c r="I850" s="137"/>
      <c r="J850" s="72"/>
    </row>
    <row r="851" spans="1:20">
      <c r="B851" s="38"/>
      <c r="C851" s="199"/>
      <c r="D851" s="199"/>
      <c r="E851" s="199"/>
      <c r="F851" s="199"/>
      <c r="G851" s="137"/>
      <c r="H851" s="137"/>
      <c r="I851" s="137"/>
      <c r="J851" s="72"/>
    </row>
    <row r="852" spans="1:20">
      <c r="B852" s="38"/>
      <c r="C852" s="199"/>
      <c r="D852" s="199"/>
      <c r="E852" s="199"/>
      <c r="F852" s="199"/>
      <c r="G852" s="137"/>
      <c r="H852" s="137"/>
      <c r="I852" s="137"/>
      <c r="J852" s="72"/>
    </row>
    <row r="853" spans="1:20">
      <c r="B853" s="38"/>
      <c r="C853" s="199"/>
      <c r="D853" s="199"/>
      <c r="E853" s="199"/>
      <c r="F853" s="199"/>
      <c r="G853" s="137"/>
      <c r="H853" s="137"/>
      <c r="I853" s="137"/>
      <c r="J853" s="72"/>
    </row>
    <row r="854" spans="1:20">
      <c r="B854" s="38"/>
      <c r="C854" s="199"/>
      <c r="D854" s="199"/>
      <c r="E854" s="199"/>
      <c r="F854" s="199"/>
      <c r="G854" s="137"/>
      <c r="H854" s="137"/>
      <c r="I854" s="137"/>
      <c r="J854" s="72"/>
    </row>
    <row r="855" spans="1:20">
      <c r="B855" s="38"/>
      <c r="C855" s="199"/>
      <c r="D855" s="199"/>
      <c r="E855" s="199"/>
      <c r="F855" s="199"/>
      <c r="G855" s="136"/>
      <c r="H855" s="136"/>
      <c r="I855" s="136"/>
      <c r="J855" s="65"/>
    </row>
    <row r="856" spans="1:20">
      <c r="B856" s="38"/>
      <c r="C856" s="199"/>
      <c r="D856" s="199"/>
      <c r="E856" s="199"/>
      <c r="F856" s="199"/>
      <c r="G856" s="136"/>
      <c r="H856" s="136"/>
      <c r="I856" s="136"/>
      <c r="J856" s="65"/>
    </row>
    <row r="857" spans="1:20">
      <c r="B857" s="38"/>
      <c r="C857" s="199"/>
      <c r="D857" s="199"/>
      <c r="E857" s="199"/>
      <c r="F857" s="199"/>
      <c r="G857" s="135"/>
      <c r="H857" s="135"/>
      <c r="I857" s="135"/>
      <c r="J857" s="94"/>
    </row>
    <row r="858" spans="1:20" ht="13.5" thickBot="1">
      <c r="B858" s="38"/>
      <c r="C858" s="4"/>
      <c r="D858" s="4"/>
      <c r="E858" s="4"/>
      <c r="F858" s="140" t="s">
        <v>93</v>
      </c>
      <c r="G858" s="98">
        <f>SUM(G846:G857)</f>
        <v>0</v>
      </c>
      <c r="H858" s="98">
        <f>SUM(H846:H857)</f>
        <v>0</v>
      </c>
      <c r="I858" s="98">
        <f>SUM(I846:I857)</f>
        <v>0</v>
      </c>
      <c r="J858" s="99">
        <f>SUM(J846:J857)</f>
        <v>0</v>
      </c>
    </row>
    <row r="859" spans="1:20" ht="13.5" thickTop="1">
      <c r="B859" s="38"/>
      <c r="C859" s="4"/>
      <c r="D859" s="4"/>
      <c r="E859" s="4"/>
      <c r="F859" s="140" t="s">
        <v>14</v>
      </c>
      <c r="G859" s="144" t="str">
        <f>IFERROR(IF(G858&gt;0,INDEX(LGletters,MATCH((G858),LGvalues,-1)),""),"Invalid")</f>
        <v/>
      </c>
      <c r="H859" s="144" t="str">
        <f>IFERROR(IF(H858&gt;0,INDEX(LGletters,MATCH((H858),LGvalues,-1)),""),"Invalid")</f>
        <v/>
      </c>
      <c r="I859" s="144" t="str">
        <f>IFERROR(IF(I858&gt;0,INDEX(LGletters,MATCH((I858),LGvalues,-1)),""),"Invalid")</f>
        <v/>
      </c>
      <c r="J859" s="56" t="str">
        <f>IFERROR(IF(J858&gt;0,INDEX(LGletters,MATCH((J858),LGvalues,-1)),""),"Invalid")</f>
        <v/>
      </c>
    </row>
    <row r="860" spans="1:20">
      <c r="B860" s="38"/>
      <c r="C860" s="4"/>
      <c r="D860" s="4"/>
      <c r="E860" s="4"/>
      <c r="F860" s="140" t="s">
        <v>23</v>
      </c>
      <c r="G860" s="135" t="str">
        <f>IF(G859="","",INDEX(Rindices, G845,FIND(UPPER(G859),"ABCDEF")))</f>
        <v/>
      </c>
      <c r="H860" s="135" t="str">
        <f>IF(H859="","",INDEX(Rindices, H845,FIND(UPPER(H859),"ABCDEF")))</f>
        <v/>
      </c>
      <c r="I860" s="135" t="str">
        <f>IF(I859="","",INDEX(Rindices, I845,FIND(UPPER(I859),"ABCDEF")))</f>
        <v/>
      </c>
      <c r="J860" s="94" t="str">
        <f>IF(J859="","",INDEX(Rindices, J845,FIND(UPPER(J859),"ABCDEF")))</f>
        <v/>
      </c>
    </row>
    <row r="861" spans="1:20" ht="13.5" thickBot="1">
      <c r="B861" s="40"/>
      <c r="C861" s="32"/>
      <c r="D861" s="32"/>
      <c r="E861" s="32"/>
      <c r="F861" s="41" t="s">
        <v>12</v>
      </c>
      <c r="G861" s="148" t="str">
        <f>IFERROR(CHOOSE(G860,"Very Low","Low","Medium","High","Very High"),"")</f>
        <v/>
      </c>
      <c r="H861" s="148" t="str">
        <f>IFERROR(CHOOSE(H860,"Very Low","Low","Medium","High","Very High"),"")</f>
        <v/>
      </c>
      <c r="I861" s="148" t="str">
        <f>IFERROR(CHOOSE(I860,"Very Low","Low","Medium","High","Very High"),"")</f>
        <v/>
      </c>
      <c r="J861" s="151" t="str">
        <f>IFERROR(CHOOSE(J860,"Very Low","Low","Medium","High","Very High"),"")</f>
        <v/>
      </c>
    </row>
    <row r="862" spans="1:20">
      <c r="B862" s="4"/>
      <c r="C862" s="4"/>
      <c r="D862" s="4"/>
      <c r="E862" s="4"/>
      <c r="F862" s="140"/>
      <c r="G862" s="143"/>
      <c r="H862" s="143"/>
      <c r="I862" s="143"/>
      <c r="J862" s="143"/>
    </row>
    <row r="863" spans="1:20">
      <c r="B863" s="4"/>
      <c r="C863" s="4"/>
      <c r="D863" s="4"/>
      <c r="E863" s="4"/>
      <c r="F863" s="140"/>
      <c r="G863" s="143"/>
      <c r="H863" s="143"/>
      <c r="I863" s="143"/>
      <c r="J863" s="143"/>
    </row>
    <row r="864" spans="1:20" ht="13.5" thickBot="1">
      <c r="A864" s="21"/>
      <c r="B864" s="50"/>
      <c r="C864" s="49"/>
      <c r="D864" s="49"/>
      <c r="E864" s="49"/>
      <c r="F864" s="49"/>
      <c r="G864" s="51"/>
      <c r="H864" s="51"/>
      <c r="I864" s="52"/>
      <c r="J864" s="53"/>
      <c r="K864" s="52"/>
      <c r="L864" s="52"/>
      <c r="M864" s="52"/>
      <c r="N864" s="51"/>
      <c r="O864" s="51"/>
      <c r="P864" s="51"/>
      <c r="Q864" s="54"/>
      <c r="R864" s="54"/>
      <c r="S864" s="54"/>
      <c r="T864" s="54"/>
    </row>
    <row r="865" spans="1:12">
      <c r="B865" s="73" t="s">
        <v>151</v>
      </c>
      <c r="C865" s="37"/>
      <c r="D865" s="37"/>
      <c r="E865" s="37"/>
      <c r="F865" s="71"/>
      <c r="G865" s="189" t="s">
        <v>16</v>
      </c>
      <c r="H865" s="189"/>
      <c r="I865" s="189"/>
      <c r="J865" s="190"/>
      <c r="K865" s="129"/>
      <c r="L865" s="4"/>
    </row>
    <row r="866" spans="1:12">
      <c r="A866" s="38"/>
      <c r="B866" s="202" t="s">
        <v>13</v>
      </c>
      <c r="C866" s="203"/>
      <c r="D866" s="203"/>
      <c r="E866" s="137"/>
      <c r="F866" s="137" t="s">
        <v>15</v>
      </c>
      <c r="G866" s="137">
        <v>1</v>
      </c>
      <c r="H866" s="137">
        <v>2</v>
      </c>
      <c r="I866" s="137">
        <v>3</v>
      </c>
      <c r="J866" s="72">
        <v>4</v>
      </c>
    </row>
    <row r="867" spans="1:12">
      <c r="A867" s="38"/>
      <c r="B867" s="200" t="str">
        <f>C15</f>
        <v>Number/NameS1</v>
      </c>
      <c r="C867" s="201"/>
      <c r="D867" s="201"/>
      <c r="E867" s="138"/>
      <c r="F867" s="152" t="s">
        <v>112</v>
      </c>
      <c r="G867" s="135" t="str">
        <f t="shared" ref="G867:J869" si="73">G51</f>
        <v/>
      </c>
      <c r="H867" s="135" t="str">
        <f t="shared" si="73"/>
        <v/>
      </c>
      <c r="I867" s="135" t="str">
        <f t="shared" si="73"/>
        <v/>
      </c>
      <c r="J867" s="94" t="str">
        <f t="shared" si="73"/>
        <v/>
      </c>
    </row>
    <row r="868" spans="1:12">
      <c r="A868" s="38"/>
      <c r="B868" s="139"/>
      <c r="C868" s="140"/>
      <c r="D868" s="140"/>
      <c r="E868" s="138"/>
      <c r="F868" s="152" t="s">
        <v>113</v>
      </c>
      <c r="G868" s="135" t="str">
        <f t="shared" si="73"/>
        <v/>
      </c>
      <c r="H868" s="135" t="str">
        <f t="shared" si="73"/>
        <v/>
      </c>
      <c r="I868" s="135">
        <f t="shared" si="73"/>
        <v>0.06</v>
      </c>
      <c r="J868" s="94" t="str">
        <f t="shared" si="73"/>
        <v/>
      </c>
    </row>
    <row r="869" spans="1:12">
      <c r="A869" s="38"/>
      <c r="B869" s="139"/>
      <c r="C869" s="140"/>
      <c r="D869" s="140"/>
      <c r="E869" s="138"/>
      <c r="F869" s="140" t="s">
        <v>116</v>
      </c>
      <c r="G869" s="135" t="str">
        <f t="shared" si="73"/>
        <v/>
      </c>
      <c r="H869" s="135" t="str">
        <f t="shared" si="73"/>
        <v/>
      </c>
      <c r="I869" s="135" t="str">
        <f t="shared" si="73"/>
        <v/>
      </c>
      <c r="J869" s="94" t="str">
        <f t="shared" si="73"/>
        <v/>
      </c>
    </row>
    <row r="870" spans="1:12">
      <c r="A870" s="38"/>
      <c r="B870" s="139"/>
      <c r="C870" s="140"/>
      <c r="D870" s="140"/>
      <c r="E870" s="138"/>
      <c r="F870" s="140" t="s">
        <v>199</v>
      </c>
      <c r="G870" s="135">
        <f>G74</f>
        <v>0</v>
      </c>
      <c r="H870" s="135">
        <f>H74</f>
        <v>0</v>
      </c>
      <c r="I870" s="135">
        <f>I74</f>
        <v>0.06</v>
      </c>
      <c r="J870" s="94">
        <f>J74</f>
        <v>0</v>
      </c>
    </row>
    <row r="871" spans="1:12">
      <c r="A871" s="38"/>
      <c r="B871" s="139"/>
      <c r="C871" s="140"/>
      <c r="D871" s="140"/>
      <c r="E871" s="138"/>
      <c r="F871" s="140" t="s">
        <v>200</v>
      </c>
      <c r="G871" s="135">
        <f>G93</f>
        <v>0</v>
      </c>
      <c r="H871" s="135">
        <f>H93</f>
        <v>0</v>
      </c>
      <c r="I871" s="135">
        <f>I93</f>
        <v>0</v>
      </c>
      <c r="J871" s="94">
        <f>J93</f>
        <v>0</v>
      </c>
    </row>
    <row r="872" spans="1:12">
      <c r="A872" s="38"/>
      <c r="B872" s="200" t="str">
        <f>C100</f>
        <v>Number/NameS2</v>
      </c>
      <c r="C872" s="201"/>
      <c r="D872" s="201"/>
      <c r="E872" s="138"/>
      <c r="F872" s="152" t="s">
        <v>112</v>
      </c>
      <c r="G872" s="135" t="str">
        <f t="shared" ref="G872:J874" si="74">G136</f>
        <v/>
      </c>
      <c r="H872" s="135" t="str">
        <f t="shared" si="74"/>
        <v/>
      </c>
      <c r="I872" s="135" t="str">
        <f t="shared" si="74"/>
        <v/>
      </c>
      <c r="J872" s="94" t="str">
        <f t="shared" si="74"/>
        <v/>
      </c>
    </row>
    <row r="873" spans="1:12">
      <c r="A873" s="38"/>
      <c r="B873" s="139"/>
      <c r="C873" s="140"/>
      <c r="D873" s="140"/>
      <c r="E873" s="138"/>
      <c r="F873" s="152" t="s">
        <v>113</v>
      </c>
      <c r="G873" s="135" t="str">
        <f t="shared" si="74"/>
        <v/>
      </c>
      <c r="H873" s="135" t="str">
        <f t="shared" si="74"/>
        <v/>
      </c>
      <c r="I873" s="135" t="str">
        <f t="shared" si="74"/>
        <v/>
      </c>
      <c r="J873" s="94" t="str">
        <f t="shared" si="74"/>
        <v/>
      </c>
    </row>
    <row r="874" spans="1:12">
      <c r="A874" s="38"/>
      <c r="B874" s="139"/>
      <c r="C874" s="140"/>
      <c r="D874" s="140"/>
      <c r="E874" s="138"/>
      <c r="F874" s="140" t="s">
        <v>116</v>
      </c>
      <c r="G874" s="135" t="str">
        <f t="shared" si="74"/>
        <v/>
      </c>
      <c r="H874" s="135" t="str">
        <f t="shared" si="74"/>
        <v/>
      </c>
      <c r="I874" s="135" t="str">
        <f t="shared" si="74"/>
        <v/>
      </c>
      <c r="J874" s="94" t="str">
        <f t="shared" si="74"/>
        <v/>
      </c>
    </row>
    <row r="875" spans="1:12">
      <c r="A875" s="38"/>
      <c r="B875" s="139"/>
      <c r="C875" s="140"/>
      <c r="D875" s="140"/>
      <c r="E875" s="138"/>
      <c r="F875" s="140" t="s">
        <v>199</v>
      </c>
      <c r="G875" s="135">
        <f>G159</f>
        <v>0</v>
      </c>
      <c r="H875" s="135">
        <f>H159</f>
        <v>0</v>
      </c>
      <c r="I875" s="135">
        <f>I159</f>
        <v>7.2999999999999995E-2</v>
      </c>
      <c r="J875" s="94">
        <f>J159</f>
        <v>0</v>
      </c>
    </row>
    <row r="876" spans="1:12">
      <c r="A876" s="38"/>
      <c r="B876" s="139"/>
      <c r="C876" s="140"/>
      <c r="D876" s="140"/>
      <c r="E876" s="138"/>
      <c r="F876" s="140" t="s">
        <v>200</v>
      </c>
      <c r="G876" s="135">
        <f>G178</f>
        <v>0</v>
      </c>
      <c r="H876" s="135">
        <f>H178</f>
        <v>0</v>
      </c>
      <c r="I876" s="135">
        <f>I178</f>
        <v>0</v>
      </c>
      <c r="J876" s="94">
        <f>J178</f>
        <v>0</v>
      </c>
    </row>
    <row r="877" spans="1:12">
      <c r="A877" s="38"/>
      <c r="B877" s="200" t="str">
        <f>C185</f>
        <v>Number/NameS3</v>
      </c>
      <c r="C877" s="201"/>
      <c r="D877" s="201"/>
      <c r="E877" s="138"/>
      <c r="F877" s="152" t="s">
        <v>112</v>
      </c>
      <c r="G877" s="135" t="str">
        <f t="shared" ref="G877:J879" si="75">G221</f>
        <v/>
      </c>
      <c r="H877" s="135" t="str">
        <f t="shared" si="75"/>
        <v/>
      </c>
      <c r="I877" s="135" t="str">
        <f t="shared" si="75"/>
        <v/>
      </c>
      <c r="J877" s="94" t="str">
        <f t="shared" si="75"/>
        <v/>
      </c>
    </row>
    <row r="878" spans="1:12">
      <c r="A878" s="38"/>
      <c r="B878" s="139"/>
      <c r="C878" s="140"/>
      <c r="D878" s="140"/>
      <c r="E878" s="138"/>
      <c r="F878" s="152" t="s">
        <v>113</v>
      </c>
      <c r="G878" s="135" t="str">
        <f t="shared" si="75"/>
        <v/>
      </c>
      <c r="H878" s="135" t="str">
        <f t="shared" si="75"/>
        <v/>
      </c>
      <c r="I878" s="135" t="str">
        <f t="shared" si="75"/>
        <v/>
      </c>
      <c r="J878" s="94" t="str">
        <f t="shared" si="75"/>
        <v/>
      </c>
    </row>
    <row r="879" spans="1:12">
      <c r="A879" s="38"/>
      <c r="B879" s="139"/>
      <c r="C879" s="140"/>
      <c r="D879" s="140"/>
      <c r="E879" s="138"/>
      <c r="F879" s="140" t="s">
        <v>116</v>
      </c>
      <c r="G879" s="135" t="str">
        <f t="shared" si="75"/>
        <v/>
      </c>
      <c r="H879" s="135" t="str">
        <f t="shared" si="75"/>
        <v/>
      </c>
      <c r="I879" s="135" t="str">
        <f t="shared" si="75"/>
        <v/>
      </c>
      <c r="J879" s="94" t="str">
        <f t="shared" si="75"/>
        <v/>
      </c>
    </row>
    <row r="880" spans="1:12">
      <c r="A880" s="38"/>
      <c r="B880" s="139"/>
      <c r="C880" s="140"/>
      <c r="D880" s="140"/>
      <c r="E880" s="138"/>
      <c r="F880" s="140" t="s">
        <v>199</v>
      </c>
      <c r="G880" s="135">
        <f>G244</f>
        <v>0</v>
      </c>
      <c r="H880" s="135">
        <f>H244</f>
        <v>0</v>
      </c>
      <c r="I880" s="135">
        <f>I244</f>
        <v>1.4999999999999999E-2</v>
      </c>
      <c r="J880" s="94">
        <f>J244</f>
        <v>0</v>
      </c>
    </row>
    <row r="881" spans="1:10">
      <c r="A881" s="38"/>
      <c r="B881" s="139"/>
      <c r="C881" s="140"/>
      <c r="D881" s="140"/>
      <c r="E881" s="138"/>
      <c r="F881" s="140" t="s">
        <v>200</v>
      </c>
      <c r="G881" s="135">
        <f>G263</f>
        <v>0</v>
      </c>
      <c r="H881" s="135">
        <f>H263</f>
        <v>0</v>
      </c>
      <c r="I881" s="135">
        <f>I263</f>
        <v>0</v>
      </c>
      <c r="J881" s="94">
        <f>J263</f>
        <v>0</v>
      </c>
    </row>
    <row r="882" spans="1:10">
      <c r="A882" s="38"/>
      <c r="B882" s="200" t="str">
        <f>C270</f>
        <v>Number/NameS4</v>
      </c>
      <c r="C882" s="201"/>
      <c r="D882" s="201"/>
      <c r="E882" s="138"/>
      <c r="F882" s="152" t="s">
        <v>112</v>
      </c>
      <c r="G882" s="100" t="str">
        <f t="shared" ref="G882:J884" si="76">G306</f>
        <v/>
      </c>
      <c r="H882" s="100" t="str">
        <f t="shared" si="76"/>
        <v/>
      </c>
      <c r="I882" s="100" t="str">
        <f t="shared" si="76"/>
        <v/>
      </c>
      <c r="J882" s="101" t="str">
        <f t="shared" si="76"/>
        <v/>
      </c>
    </row>
    <row r="883" spans="1:10">
      <c r="A883" s="38"/>
      <c r="B883" s="139"/>
      <c r="C883" s="140"/>
      <c r="D883" s="140"/>
      <c r="E883" s="138"/>
      <c r="F883" s="152" t="s">
        <v>113</v>
      </c>
      <c r="G883" s="100" t="str">
        <f t="shared" si="76"/>
        <v/>
      </c>
      <c r="H883" s="100" t="str">
        <f t="shared" si="76"/>
        <v/>
      </c>
      <c r="I883" s="100" t="str">
        <f t="shared" si="76"/>
        <v/>
      </c>
      <c r="J883" s="101" t="str">
        <f t="shared" si="76"/>
        <v/>
      </c>
    </row>
    <row r="884" spans="1:10">
      <c r="A884" s="38"/>
      <c r="B884" s="139"/>
      <c r="C884" s="140"/>
      <c r="D884" s="140"/>
      <c r="E884" s="138"/>
      <c r="F884" s="140" t="s">
        <v>116</v>
      </c>
      <c r="G884" s="100" t="str">
        <f t="shared" si="76"/>
        <v/>
      </c>
      <c r="H884" s="100" t="str">
        <f t="shared" si="76"/>
        <v/>
      </c>
      <c r="I884" s="100" t="str">
        <f t="shared" si="76"/>
        <v/>
      </c>
      <c r="J884" s="101" t="str">
        <f t="shared" si="76"/>
        <v/>
      </c>
    </row>
    <row r="885" spans="1:10">
      <c r="A885" s="38"/>
      <c r="B885" s="139"/>
      <c r="C885" s="140"/>
      <c r="D885" s="140"/>
      <c r="E885" s="138"/>
      <c r="F885" s="140" t="s">
        <v>199</v>
      </c>
      <c r="G885" s="135">
        <f>G329</f>
        <v>0</v>
      </c>
      <c r="H885" s="135">
        <f>H329</f>
        <v>0</v>
      </c>
      <c r="I885" s="135">
        <f>I329</f>
        <v>0</v>
      </c>
      <c r="J885" s="94">
        <f>J329</f>
        <v>0</v>
      </c>
    </row>
    <row r="886" spans="1:10">
      <c r="A886" s="38"/>
      <c r="B886" s="139"/>
      <c r="C886" s="140"/>
      <c r="D886" s="140"/>
      <c r="E886" s="138"/>
      <c r="F886" s="140" t="s">
        <v>200</v>
      </c>
      <c r="G886" s="135">
        <f>G348</f>
        <v>0</v>
      </c>
      <c r="H886" s="135">
        <f>H348</f>
        <v>0</v>
      </c>
      <c r="I886" s="135">
        <f>I348</f>
        <v>0</v>
      </c>
      <c r="J886" s="94">
        <f>J348</f>
        <v>0.06</v>
      </c>
    </row>
    <row r="887" spans="1:10">
      <c r="A887" s="38"/>
      <c r="B887" s="200" t="str">
        <f>C355</f>
        <v>Number/NameS5</v>
      </c>
      <c r="C887" s="201"/>
      <c r="D887" s="201"/>
      <c r="E887" s="138"/>
      <c r="F887" s="152" t="s">
        <v>112</v>
      </c>
      <c r="G887" s="100" t="str">
        <f t="shared" ref="G887:J889" si="77">G391</f>
        <v/>
      </c>
      <c r="H887" s="100" t="str">
        <f t="shared" si="77"/>
        <v/>
      </c>
      <c r="I887" s="100" t="str">
        <f t="shared" si="77"/>
        <v/>
      </c>
      <c r="J887" s="101" t="str">
        <f t="shared" si="77"/>
        <v/>
      </c>
    </row>
    <row r="888" spans="1:10">
      <c r="A888" s="38"/>
      <c r="B888" s="139"/>
      <c r="C888" s="140"/>
      <c r="D888" s="140"/>
      <c r="E888" s="138"/>
      <c r="F888" s="152" t="s">
        <v>113</v>
      </c>
      <c r="G888" s="100" t="str">
        <f t="shared" si="77"/>
        <v/>
      </c>
      <c r="H888" s="100" t="str">
        <f t="shared" si="77"/>
        <v/>
      </c>
      <c r="I888" s="100" t="str">
        <f t="shared" si="77"/>
        <v/>
      </c>
      <c r="J888" s="101" t="str">
        <f t="shared" si="77"/>
        <v/>
      </c>
    </row>
    <row r="889" spans="1:10">
      <c r="A889" s="38"/>
      <c r="B889" s="139"/>
      <c r="C889" s="140"/>
      <c r="D889" s="140"/>
      <c r="E889" s="138"/>
      <c r="F889" s="140" t="s">
        <v>116</v>
      </c>
      <c r="G889" s="100" t="str">
        <f t="shared" si="77"/>
        <v/>
      </c>
      <c r="H889" s="100" t="str">
        <f t="shared" si="77"/>
        <v/>
      </c>
      <c r="I889" s="100" t="str">
        <f t="shared" si="77"/>
        <v/>
      </c>
      <c r="J889" s="101" t="str">
        <f t="shared" si="77"/>
        <v/>
      </c>
    </row>
    <row r="890" spans="1:10">
      <c r="A890" s="38"/>
      <c r="B890" s="139"/>
      <c r="C890" s="140"/>
      <c r="D890" s="140"/>
      <c r="E890" s="138"/>
      <c r="F890" s="140" t="s">
        <v>199</v>
      </c>
      <c r="G890" s="135">
        <f>G414</f>
        <v>0</v>
      </c>
      <c r="H890" s="135">
        <f>H414</f>
        <v>0</v>
      </c>
      <c r="I890" s="135">
        <f>I414</f>
        <v>0</v>
      </c>
      <c r="J890" s="94">
        <f>J414</f>
        <v>0</v>
      </c>
    </row>
    <row r="891" spans="1:10">
      <c r="A891" s="38"/>
      <c r="B891" s="139"/>
      <c r="C891" s="140"/>
      <c r="D891" s="140"/>
      <c r="E891" s="138"/>
      <c r="F891" s="140" t="s">
        <v>200</v>
      </c>
      <c r="G891" s="135">
        <f>G433</f>
        <v>0</v>
      </c>
      <c r="H891" s="135">
        <f>H433</f>
        <v>0</v>
      </c>
      <c r="I891" s="135">
        <f>I433</f>
        <v>0</v>
      </c>
      <c r="J891" s="94">
        <f>J433</f>
        <v>7.2999999999999995E-2</v>
      </c>
    </row>
    <row r="892" spans="1:10">
      <c r="A892" s="38"/>
      <c r="B892" s="200" t="str">
        <f>C440</f>
        <v>Number/NameS6</v>
      </c>
      <c r="C892" s="201"/>
      <c r="D892" s="201"/>
      <c r="E892" s="138"/>
      <c r="F892" s="152" t="s">
        <v>112</v>
      </c>
      <c r="G892" s="135" t="str">
        <f t="shared" ref="G892:J894" si="78">G476</f>
        <v/>
      </c>
      <c r="H892" s="135" t="str">
        <f t="shared" si="78"/>
        <v/>
      </c>
      <c r="I892" s="135" t="str">
        <f t="shared" si="78"/>
        <v/>
      </c>
      <c r="J892" s="94" t="str">
        <f t="shared" si="78"/>
        <v/>
      </c>
    </row>
    <row r="893" spans="1:10">
      <c r="A893" s="38"/>
      <c r="B893" s="139"/>
      <c r="C893" s="140"/>
      <c r="D893" s="140"/>
      <c r="E893" s="138"/>
      <c r="F893" s="152" t="s">
        <v>113</v>
      </c>
      <c r="G893" s="135" t="str">
        <f t="shared" si="78"/>
        <v/>
      </c>
      <c r="H893" s="135" t="str">
        <f t="shared" si="78"/>
        <v/>
      </c>
      <c r="I893" s="135" t="str">
        <f t="shared" si="78"/>
        <v/>
      </c>
      <c r="J893" s="94" t="str">
        <f t="shared" si="78"/>
        <v/>
      </c>
    </row>
    <row r="894" spans="1:10">
      <c r="A894" s="38"/>
      <c r="B894" s="139"/>
      <c r="C894" s="140"/>
      <c r="D894" s="140"/>
      <c r="E894" s="138"/>
      <c r="F894" s="140" t="s">
        <v>116</v>
      </c>
      <c r="G894" s="135" t="str">
        <f t="shared" si="78"/>
        <v/>
      </c>
      <c r="H894" s="135" t="str">
        <f t="shared" si="78"/>
        <v/>
      </c>
      <c r="I894" s="135" t="str">
        <f t="shared" si="78"/>
        <v/>
      </c>
      <c r="J894" s="94" t="str">
        <f t="shared" si="78"/>
        <v/>
      </c>
    </row>
    <row r="895" spans="1:10">
      <c r="A895" s="38"/>
      <c r="B895" s="139"/>
      <c r="C895" s="140"/>
      <c r="D895" s="140"/>
      <c r="E895" s="138"/>
      <c r="F895" s="140" t="s">
        <v>199</v>
      </c>
      <c r="G895" s="135">
        <f>G499</f>
        <v>0</v>
      </c>
      <c r="H895" s="135">
        <f>H499</f>
        <v>0</v>
      </c>
      <c r="I895" s="135">
        <f>I499</f>
        <v>0</v>
      </c>
      <c r="J895" s="94">
        <f>J499</f>
        <v>0</v>
      </c>
    </row>
    <row r="896" spans="1:10">
      <c r="A896" s="38"/>
      <c r="B896" s="139"/>
      <c r="C896" s="140"/>
      <c r="D896" s="140"/>
      <c r="E896" s="138"/>
      <c r="F896" s="140" t="s">
        <v>200</v>
      </c>
      <c r="G896" s="135">
        <f>G518</f>
        <v>0</v>
      </c>
      <c r="H896" s="135">
        <f>H518</f>
        <v>0</v>
      </c>
      <c r="I896" s="135">
        <f>I518</f>
        <v>0</v>
      </c>
      <c r="J896" s="94">
        <f>J518</f>
        <v>1.4999999999999999E-2</v>
      </c>
    </row>
    <row r="897" spans="1:18">
      <c r="A897" s="38"/>
      <c r="B897" s="200" t="str">
        <f>C525</f>
        <v>Number/NameS7</v>
      </c>
      <c r="C897" s="201"/>
      <c r="D897" s="201"/>
      <c r="E897" s="138"/>
      <c r="F897" s="152" t="s">
        <v>112</v>
      </c>
      <c r="G897" s="135" t="str">
        <f t="shared" ref="G897:J899" si="79">G561</f>
        <v/>
      </c>
      <c r="H897" s="135" t="str">
        <f t="shared" si="79"/>
        <v/>
      </c>
      <c r="I897" s="135" t="str">
        <f t="shared" si="79"/>
        <v/>
      </c>
      <c r="J897" s="94" t="str">
        <f t="shared" si="79"/>
        <v/>
      </c>
    </row>
    <row r="898" spans="1:18">
      <c r="A898" s="38"/>
      <c r="B898" s="139"/>
      <c r="C898" s="140"/>
      <c r="D898" s="140"/>
      <c r="E898" s="138"/>
      <c r="F898" s="152" t="s">
        <v>113</v>
      </c>
      <c r="G898" s="135" t="str">
        <f t="shared" si="79"/>
        <v/>
      </c>
      <c r="H898" s="135" t="str">
        <f t="shared" si="79"/>
        <v/>
      </c>
      <c r="I898" s="135" t="str">
        <f t="shared" si="79"/>
        <v/>
      </c>
      <c r="J898" s="94" t="str">
        <f t="shared" si="79"/>
        <v/>
      </c>
    </row>
    <row r="899" spans="1:18">
      <c r="A899" s="38"/>
      <c r="B899" s="139"/>
      <c r="C899" s="140"/>
      <c r="D899" s="140"/>
      <c r="E899" s="138"/>
      <c r="F899" s="140" t="s">
        <v>116</v>
      </c>
      <c r="G899" s="135" t="str">
        <f t="shared" si="79"/>
        <v/>
      </c>
      <c r="H899" s="135" t="str">
        <f t="shared" si="79"/>
        <v/>
      </c>
      <c r="I899" s="135" t="str">
        <f t="shared" si="79"/>
        <v/>
      </c>
      <c r="J899" s="94" t="str">
        <f t="shared" si="79"/>
        <v/>
      </c>
    </row>
    <row r="900" spans="1:18">
      <c r="A900" s="38"/>
      <c r="B900" s="139"/>
      <c r="C900" s="140"/>
      <c r="D900" s="140"/>
      <c r="E900" s="138"/>
      <c r="F900" s="140" t="s">
        <v>199</v>
      </c>
      <c r="G900" s="135">
        <f>G584</f>
        <v>0</v>
      </c>
      <c r="H900" s="135">
        <f>H584</f>
        <v>0</v>
      </c>
      <c r="I900" s="135">
        <f>I584</f>
        <v>0.06</v>
      </c>
      <c r="J900" s="94">
        <f>J584</f>
        <v>0</v>
      </c>
    </row>
    <row r="901" spans="1:18">
      <c r="A901" s="38"/>
      <c r="B901" s="139"/>
      <c r="C901" s="140"/>
      <c r="D901" s="140"/>
      <c r="E901" s="138"/>
      <c r="F901" s="140" t="s">
        <v>200</v>
      </c>
      <c r="G901" s="135">
        <f>G603</f>
        <v>0</v>
      </c>
      <c r="H901" s="135">
        <f>H603</f>
        <v>0</v>
      </c>
      <c r="I901" s="135">
        <f>I603</f>
        <v>0</v>
      </c>
      <c r="J901" s="94">
        <f>J603</f>
        <v>0.06</v>
      </c>
    </row>
    <row r="902" spans="1:18">
      <c r="A902" s="38"/>
      <c r="B902" s="200" t="str">
        <f>C610</f>
        <v>Number/NameS8</v>
      </c>
      <c r="C902" s="201"/>
      <c r="D902" s="201"/>
      <c r="E902" s="138"/>
      <c r="F902" s="152" t="s">
        <v>112</v>
      </c>
      <c r="G902" s="135" t="str">
        <f t="shared" ref="G902:J904" si="80">G646</f>
        <v/>
      </c>
      <c r="H902" s="135" t="str">
        <f t="shared" si="80"/>
        <v/>
      </c>
      <c r="I902" s="135" t="str">
        <f t="shared" si="80"/>
        <v/>
      </c>
      <c r="J902" s="94" t="str">
        <f t="shared" si="80"/>
        <v/>
      </c>
    </row>
    <row r="903" spans="1:18">
      <c r="A903" s="38"/>
      <c r="B903" s="139"/>
      <c r="C903" s="140"/>
      <c r="D903" s="140"/>
      <c r="E903" s="138"/>
      <c r="F903" s="152" t="s">
        <v>113</v>
      </c>
      <c r="G903" s="135" t="str">
        <f t="shared" si="80"/>
        <v/>
      </c>
      <c r="H903" s="135" t="str">
        <f t="shared" si="80"/>
        <v/>
      </c>
      <c r="I903" s="135" t="str">
        <f t="shared" si="80"/>
        <v/>
      </c>
      <c r="J903" s="94" t="str">
        <f t="shared" si="80"/>
        <v/>
      </c>
    </row>
    <row r="904" spans="1:18">
      <c r="A904" s="38"/>
      <c r="B904" s="139"/>
      <c r="C904" s="140"/>
      <c r="D904" s="140"/>
      <c r="E904" s="138"/>
      <c r="F904" s="140" t="s">
        <v>116</v>
      </c>
      <c r="G904" s="135" t="str">
        <f t="shared" si="80"/>
        <v/>
      </c>
      <c r="H904" s="135" t="str">
        <f t="shared" si="80"/>
        <v/>
      </c>
      <c r="I904" s="135" t="str">
        <f t="shared" si="80"/>
        <v/>
      </c>
      <c r="J904" s="94" t="str">
        <f t="shared" si="80"/>
        <v/>
      </c>
    </row>
    <row r="905" spans="1:18">
      <c r="A905" s="38"/>
      <c r="B905" s="139"/>
      <c r="C905" s="140"/>
      <c r="D905" s="140"/>
      <c r="E905" s="138"/>
      <c r="F905" s="140" t="s">
        <v>199</v>
      </c>
      <c r="G905" s="135">
        <f>G669</f>
        <v>0</v>
      </c>
      <c r="H905" s="135">
        <f>H669</f>
        <v>0</v>
      </c>
      <c r="I905" s="135">
        <f>I669</f>
        <v>7.2999999999999995E-2</v>
      </c>
      <c r="J905" s="94">
        <f>J669</f>
        <v>0</v>
      </c>
    </row>
    <row r="906" spans="1:18">
      <c r="A906" s="38"/>
      <c r="B906" s="139"/>
      <c r="C906" s="140"/>
      <c r="D906" s="140"/>
      <c r="E906" s="138"/>
      <c r="F906" s="140" t="s">
        <v>200</v>
      </c>
      <c r="G906" s="135">
        <f>G688</f>
        <v>0</v>
      </c>
      <c r="H906" s="135">
        <f>H688</f>
        <v>0</v>
      </c>
      <c r="I906" s="135">
        <f>I688</f>
        <v>0</v>
      </c>
      <c r="J906" s="94">
        <f>J688</f>
        <v>7.2999999999999995E-2</v>
      </c>
    </row>
    <row r="907" spans="1:18">
      <c r="A907" s="38"/>
      <c r="B907" s="200" t="str">
        <f>C695</f>
        <v>Number/NameS9</v>
      </c>
      <c r="C907" s="201"/>
      <c r="D907" s="201"/>
      <c r="E907" s="138"/>
      <c r="F907" s="152" t="s">
        <v>112</v>
      </c>
      <c r="G907" s="135" t="str">
        <f t="shared" ref="G907:J909" si="81">G731</f>
        <v/>
      </c>
      <c r="H907" s="135" t="str">
        <f t="shared" si="81"/>
        <v/>
      </c>
      <c r="I907" s="135" t="str">
        <f t="shared" si="81"/>
        <v/>
      </c>
      <c r="J907" s="94" t="str">
        <f t="shared" si="81"/>
        <v/>
      </c>
    </row>
    <row r="908" spans="1:18">
      <c r="A908" s="38"/>
      <c r="B908" s="139"/>
      <c r="C908" s="140"/>
      <c r="D908" s="140"/>
      <c r="E908" s="138"/>
      <c r="F908" s="152" t="s">
        <v>113</v>
      </c>
      <c r="G908" s="135" t="str">
        <f t="shared" si="81"/>
        <v/>
      </c>
      <c r="H908" s="135" t="str">
        <f t="shared" si="81"/>
        <v/>
      </c>
      <c r="I908" s="135" t="str">
        <f t="shared" si="81"/>
        <v/>
      </c>
      <c r="J908" s="94" t="str">
        <f t="shared" si="81"/>
        <v/>
      </c>
    </row>
    <row r="909" spans="1:18">
      <c r="A909" s="38"/>
      <c r="B909" s="139"/>
      <c r="C909" s="140"/>
      <c r="D909" s="140"/>
      <c r="E909" s="138"/>
      <c r="F909" s="140" t="s">
        <v>116</v>
      </c>
      <c r="G909" s="135" t="str">
        <f t="shared" si="81"/>
        <v/>
      </c>
      <c r="H909" s="135" t="str">
        <f t="shared" si="81"/>
        <v/>
      </c>
      <c r="I909" s="135" t="str">
        <f t="shared" si="81"/>
        <v/>
      </c>
      <c r="J909" s="94" t="str">
        <f t="shared" si="81"/>
        <v/>
      </c>
    </row>
    <row r="910" spans="1:18">
      <c r="A910" s="38"/>
      <c r="B910" s="139"/>
      <c r="C910" s="140"/>
      <c r="D910" s="140"/>
      <c r="E910" s="138"/>
      <c r="F910" s="140" t="s">
        <v>199</v>
      </c>
      <c r="G910" s="135">
        <f>G754</f>
        <v>0</v>
      </c>
      <c r="H910" s="135">
        <f>H754</f>
        <v>0</v>
      </c>
      <c r="I910" s="135">
        <f>I754</f>
        <v>1.4999999999999999E-2</v>
      </c>
      <c r="J910" s="94">
        <f>J754</f>
        <v>0</v>
      </c>
    </row>
    <row r="911" spans="1:18">
      <c r="A911" s="38"/>
      <c r="B911" s="139"/>
      <c r="C911" s="140"/>
      <c r="D911" s="140"/>
      <c r="E911" s="138"/>
      <c r="F911" s="140" t="s">
        <v>200</v>
      </c>
      <c r="G911" s="135">
        <f>G773</f>
        <v>0</v>
      </c>
      <c r="H911" s="135">
        <f>H773</f>
        <v>0</v>
      </c>
      <c r="I911" s="135">
        <f>I773</f>
        <v>0</v>
      </c>
      <c r="J911" s="94">
        <f>J773</f>
        <v>1.4999999999999999E-2</v>
      </c>
    </row>
    <row r="912" spans="1:18">
      <c r="A912" s="38"/>
      <c r="B912" s="200" t="str">
        <f>C780</f>
        <v>Number/NameS10</v>
      </c>
      <c r="C912" s="201"/>
      <c r="D912" s="201"/>
      <c r="E912" s="138"/>
      <c r="F912" s="152" t="s">
        <v>112</v>
      </c>
      <c r="G912" s="135" t="str">
        <f t="shared" ref="G912:J914" si="82">G816</f>
        <v/>
      </c>
      <c r="H912" s="135" t="str">
        <f t="shared" si="82"/>
        <v/>
      </c>
      <c r="I912" s="135" t="str">
        <f t="shared" si="82"/>
        <v/>
      </c>
      <c r="J912" s="94" t="str">
        <f t="shared" si="82"/>
        <v/>
      </c>
      <c r="Q912" s="66"/>
      <c r="R912" s="44"/>
    </row>
    <row r="913" spans="1:10">
      <c r="A913" s="38"/>
      <c r="B913" s="139"/>
      <c r="C913" s="140"/>
      <c r="D913" s="140"/>
      <c r="E913" s="138"/>
      <c r="F913" s="152" t="s">
        <v>113</v>
      </c>
      <c r="G913" s="135" t="str">
        <f t="shared" si="82"/>
        <v/>
      </c>
      <c r="H913" s="135" t="str">
        <f t="shared" si="82"/>
        <v/>
      </c>
      <c r="I913" s="135" t="str">
        <f t="shared" si="82"/>
        <v/>
      </c>
      <c r="J913" s="94" t="str">
        <f t="shared" si="82"/>
        <v/>
      </c>
    </row>
    <row r="914" spans="1:10">
      <c r="A914" s="38"/>
      <c r="B914" s="139"/>
      <c r="C914" s="140"/>
      <c r="D914" s="140"/>
      <c r="E914" s="138"/>
      <c r="F914" s="140" t="s">
        <v>116</v>
      </c>
      <c r="G914" s="135" t="str">
        <f t="shared" si="82"/>
        <v/>
      </c>
      <c r="H914" s="135" t="str">
        <f t="shared" si="82"/>
        <v/>
      </c>
      <c r="I914" s="135" t="str">
        <f t="shared" si="82"/>
        <v/>
      </c>
      <c r="J914" s="94" t="str">
        <f t="shared" si="82"/>
        <v/>
      </c>
    </row>
    <row r="915" spans="1:10">
      <c r="A915" s="38"/>
      <c r="B915" s="139"/>
      <c r="C915" s="140"/>
      <c r="D915" s="140"/>
      <c r="E915" s="138"/>
      <c r="F915" s="140" t="s">
        <v>199</v>
      </c>
      <c r="G915" s="135">
        <f>G839</f>
        <v>0</v>
      </c>
      <c r="H915" s="135">
        <f>H839</f>
        <v>0</v>
      </c>
      <c r="I915" s="135">
        <f>I839</f>
        <v>0</v>
      </c>
      <c r="J915" s="94">
        <f>J839</f>
        <v>0</v>
      </c>
    </row>
    <row r="916" spans="1:10">
      <c r="A916" s="38"/>
      <c r="B916" s="139"/>
      <c r="C916" s="140"/>
      <c r="D916" s="140"/>
      <c r="E916" s="138"/>
      <c r="F916" s="140" t="s">
        <v>200</v>
      </c>
      <c r="G916" s="135">
        <f>G858</f>
        <v>0</v>
      </c>
      <c r="H916" s="135">
        <f>H858</f>
        <v>0</v>
      </c>
      <c r="I916" s="135">
        <f>I858</f>
        <v>0</v>
      </c>
      <c r="J916" s="94">
        <f>J858</f>
        <v>0</v>
      </c>
    </row>
    <row r="917" spans="1:10" ht="13.5" thickBot="1">
      <c r="A917" s="38"/>
      <c r="B917" s="139"/>
      <c r="C917" s="140"/>
      <c r="D917" s="140"/>
      <c r="E917" s="4"/>
      <c r="F917" s="140" t="s">
        <v>152</v>
      </c>
      <c r="G917" s="98">
        <f>IF($G922,SUM(G867:G916),"Invalid")</f>
        <v>0</v>
      </c>
      <c r="H917" s="98">
        <f>IF($G922,SUM(H867:H916),"Invalid")</f>
        <v>0</v>
      </c>
      <c r="I917" s="98">
        <f>IF($G922,SUM(I867:I916),"Invalid")</f>
        <v>0.35600000000000004</v>
      </c>
      <c r="J917" s="99">
        <f>IF($G922,SUM(J867:J916),"Invalid")</f>
        <v>0.29600000000000004</v>
      </c>
    </row>
    <row r="918" spans="1:10" ht="13.5" thickTop="1">
      <c r="A918" s="38"/>
      <c r="B918" s="139"/>
      <c r="C918" s="140"/>
      <c r="D918" s="140"/>
      <c r="E918" s="4"/>
      <c r="F918" s="140" t="s">
        <v>14</v>
      </c>
      <c r="G918" s="144" t="str">
        <f>IFERROR(IF(G917&gt;0,INDEX(LGletters,MATCH((G917),LGvalues,-1)),""),"Invalid")</f>
        <v/>
      </c>
      <c r="H918" s="144" t="str">
        <f>IFERROR(IF(H917&gt;0,INDEX(LGletters,MATCH((H917),LGvalues,-1)),""),"Invalid")</f>
        <v/>
      </c>
      <c r="I918" s="144" t="str">
        <f>IFERROR(IF(I917&gt;0,INDEX(LGletters,MATCH((I917),LGvalues,-1)),""),"Invalid")</f>
        <v>B</v>
      </c>
      <c r="J918" s="56" t="str">
        <f>IFERROR(IF(J917&gt;0,INDEX(LGletters,MATCH((J917),LGvalues,-1)),""),"Invalid")</f>
        <v>B</v>
      </c>
    </row>
    <row r="919" spans="1:10">
      <c r="A919" s="38"/>
      <c r="B919" s="139"/>
      <c r="C919" s="140"/>
      <c r="D919" s="140"/>
      <c r="E919" s="4"/>
      <c r="F919" s="140" t="s">
        <v>23</v>
      </c>
      <c r="G919" s="135" t="str">
        <f>IFERROR(IF(G918="","",INDEX(Rindices, G866,FIND(UPPER(G918),"ABCDEF"))),"Invalid")</f>
        <v/>
      </c>
      <c r="H919" s="135" t="str">
        <f>IFERROR(IF(H918="","",INDEX(Rindices, H866,FIND(UPPER(H918),"ABCDEF"))),"Invalid")</f>
        <v/>
      </c>
      <c r="I919" s="135">
        <f>IFERROR(IF(I918="","",INDEX(Rindices, I866,FIND(UPPER(I918),"ABCDEF"))),"Invalid")</f>
        <v>3</v>
      </c>
      <c r="J919" s="94">
        <f>IFERROR(IF(J918="","",INDEX(Rindices, J866,FIND(UPPER(J918),"ABCDEF"))),"Invalid")</f>
        <v>2</v>
      </c>
    </row>
    <row r="920" spans="1:10">
      <c r="A920" s="38"/>
      <c r="B920" s="139"/>
      <c r="C920" s="140"/>
      <c r="D920" s="140"/>
      <c r="E920" s="4"/>
      <c r="F920" s="140" t="s">
        <v>12</v>
      </c>
      <c r="G920" s="143" t="str">
        <f>IF($G922,IFERROR(CHOOSE(G919,"Very Low","Low","Medium","High","Very High"),""),"Invalid")</f>
        <v/>
      </c>
      <c r="H920" s="143" t="str">
        <f>IF($G922,IFERROR(CHOOSE(H919,"Very Low","Low","Medium","High","Very High"),""),"Invalid")</f>
        <v/>
      </c>
      <c r="I920" s="143" t="str">
        <f>IF($G922,IFERROR(CHOOSE(I919,"Very Low","Low","Medium","High","Very High"),""),"Invalid")</f>
        <v>Medium</v>
      </c>
      <c r="J920" s="57" t="str">
        <f>IF($G922,IFERROR(CHOOSE(J919,"Very Low","Low","Medium","High","Very High"),""),"Invalid")</f>
        <v>Low</v>
      </c>
    </row>
    <row r="921" spans="1:10">
      <c r="A921" s="38"/>
      <c r="B921" s="139"/>
      <c r="C921" s="140"/>
      <c r="D921" s="140"/>
      <c r="E921" s="4"/>
      <c r="F921" s="47" t="s">
        <v>203</v>
      </c>
      <c r="G921" s="48" t="str">
        <f>IFERROR(CHOOSE(MAX(G919:J919),"Very Low","Low","Medium","High","Very High"),"")</f>
        <v>Medium</v>
      </c>
      <c r="H921" s="4"/>
      <c r="I921" s="4"/>
      <c r="J921" s="39"/>
    </row>
    <row r="922" spans="1:10" ht="13.5" thickBot="1">
      <c r="A922" s="4"/>
      <c r="B922" s="110"/>
      <c r="C922" s="41"/>
      <c r="D922" s="41"/>
      <c r="E922" s="32"/>
      <c r="F922" s="96" t="s">
        <v>127</v>
      </c>
      <c r="G922" s="97" t="b">
        <f>ISNA(MATCH("Invalid",G867:G914,0))</f>
        <v>1</v>
      </c>
      <c r="H922" s="32"/>
      <c r="I922" s="32"/>
      <c r="J922" s="42"/>
    </row>
  </sheetData>
  <mergeCells count="364">
    <mergeCell ref="W21:X21"/>
    <mergeCell ref="W23:W24"/>
    <mergeCell ref="G49:J49"/>
    <mergeCell ref="Q50:Q51"/>
    <mergeCell ref="R50:R51"/>
    <mergeCell ref="S50:S51"/>
    <mergeCell ref="T50:T51"/>
    <mergeCell ref="B59:O59"/>
    <mergeCell ref="G60:J60"/>
    <mergeCell ref="B3:K7"/>
    <mergeCell ref="H20:I20"/>
    <mergeCell ref="Q20:T20"/>
    <mergeCell ref="C68:F68"/>
    <mergeCell ref="C69:F69"/>
    <mergeCell ref="C70:F70"/>
    <mergeCell ref="C71:F71"/>
    <mergeCell ref="C72:F72"/>
    <mergeCell ref="C73:F73"/>
    <mergeCell ref="C62:F62"/>
    <mergeCell ref="C63:F63"/>
    <mergeCell ref="C64:F64"/>
    <mergeCell ref="C65:F65"/>
    <mergeCell ref="C66:F66"/>
    <mergeCell ref="C67:F67"/>
    <mergeCell ref="C86:F86"/>
    <mergeCell ref="C87:F87"/>
    <mergeCell ref="C88:F88"/>
    <mergeCell ref="C89:F89"/>
    <mergeCell ref="C90:F90"/>
    <mergeCell ref="C91:F91"/>
    <mergeCell ref="G79:J79"/>
    <mergeCell ref="C81:F81"/>
    <mergeCell ref="C82:F82"/>
    <mergeCell ref="C83:F83"/>
    <mergeCell ref="C84:F84"/>
    <mergeCell ref="C85:F85"/>
    <mergeCell ref="C92:F92"/>
    <mergeCell ref="H105:I105"/>
    <mergeCell ref="Q105:T105"/>
    <mergeCell ref="W108:W109"/>
    <mergeCell ref="G134:J134"/>
    <mergeCell ref="Q135:Q136"/>
    <mergeCell ref="R135:R136"/>
    <mergeCell ref="S135:S136"/>
    <mergeCell ref="T135:T136"/>
    <mergeCell ref="C151:F151"/>
    <mergeCell ref="C152:F152"/>
    <mergeCell ref="C153:F153"/>
    <mergeCell ref="C154:F154"/>
    <mergeCell ref="C155:F155"/>
    <mergeCell ref="C156:F156"/>
    <mergeCell ref="B144:O144"/>
    <mergeCell ref="G145:J145"/>
    <mergeCell ref="C147:F147"/>
    <mergeCell ref="C148:F148"/>
    <mergeCell ref="C149:F149"/>
    <mergeCell ref="C150:F150"/>
    <mergeCell ref="W193:W194"/>
    <mergeCell ref="C169:F169"/>
    <mergeCell ref="C170:F170"/>
    <mergeCell ref="C171:F171"/>
    <mergeCell ref="C172:F172"/>
    <mergeCell ref="C173:F173"/>
    <mergeCell ref="C174:F174"/>
    <mergeCell ref="C157:F157"/>
    <mergeCell ref="C158:F158"/>
    <mergeCell ref="G164:J164"/>
    <mergeCell ref="C166:F166"/>
    <mergeCell ref="C167:F167"/>
    <mergeCell ref="C168:F168"/>
    <mergeCell ref="G219:J219"/>
    <mergeCell ref="Q220:Q221"/>
    <mergeCell ref="R220:R221"/>
    <mergeCell ref="S220:S221"/>
    <mergeCell ref="T220:T221"/>
    <mergeCell ref="B229:O229"/>
    <mergeCell ref="C175:F175"/>
    <mergeCell ref="C176:F176"/>
    <mergeCell ref="C177:F177"/>
    <mergeCell ref="H190:I190"/>
    <mergeCell ref="Q190:T190"/>
    <mergeCell ref="C237:F237"/>
    <mergeCell ref="C238:F238"/>
    <mergeCell ref="C239:F239"/>
    <mergeCell ref="C240:F240"/>
    <mergeCell ref="C241:F241"/>
    <mergeCell ref="C242:F242"/>
    <mergeCell ref="G230:J230"/>
    <mergeCell ref="C232:F232"/>
    <mergeCell ref="C233:F233"/>
    <mergeCell ref="C234:F234"/>
    <mergeCell ref="C235:F235"/>
    <mergeCell ref="C236:F236"/>
    <mergeCell ref="W278:W279"/>
    <mergeCell ref="G304:J304"/>
    <mergeCell ref="C255:F255"/>
    <mergeCell ref="C256:F256"/>
    <mergeCell ref="C257:F257"/>
    <mergeCell ref="C258:F258"/>
    <mergeCell ref="C259:F259"/>
    <mergeCell ref="C260:F260"/>
    <mergeCell ref="C243:F243"/>
    <mergeCell ref="G249:J249"/>
    <mergeCell ref="C251:F251"/>
    <mergeCell ref="C252:F252"/>
    <mergeCell ref="C253:F253"/>
    <mergeCell ref="C254:F254"/>
    <mergeCell ref="Q305:Q306"/>
    <mergeCell ref="R305:R306"/>
    <mergeCell ref="S305:S306"/>
    <mergeCell ref="T305:T306"/>
    <mergeCell ref="B314:O314"/>
    <mergeCell ref="G315:J315"/>
    <mergeCell ref="C261:F261"/>
    <mergeCell ref="C262:F262"/>
    <mergeCell ref="H275:I275"/>
    <mergeCell ref="Q275:T275"/>
    <mergeCell ref="C323:F323"/>
    <mergeCell ref="C324:F324"/>
    <mergeCell ref="C325:F325"/>
    <mergeCell ref="C326:F326"/>
    <mergeCell ref="C327:F327"/>
    <mergeCell ref="C328:F328"/>
    <mergeCell ref="C317:F317"/>
    <mergeCell ref="C318:F318"/>
    <mergeCell ref="C319:F319"/>
    <mergeCell ref="C320:F320"/>
    <mergeCell ref="C321:F321"/>
    <mergeCell ref="C322:F322"/>
    <mergeCell ref="C341:F341"/>
    <mergeCell ref="C342:F342"/>
    <mergeCell ref="C343:F343"/>
    <mergeCell ref="C344:F344"/>
    <mergeCell ref="C345:F345"/>
    <mergeCell ref="C346:F346"/>
    <mergeCell ref="G334:J334"/>
    <mergeCell ref="C336:F336"/>
    <mergeCell ref="C337:F337"/>
    <mergeCell ref="C338:F338"/>
    <mergeCell ref="C339:F339"/>
    <mergeCell ref="C340:F340"/>
    <mergeCell ref="C347:F347"/>
    <mergeCell ref="H360:I360"/>
    <mergeCell ref="Q360:T360"/>
    <mergeCell ref="W363:W364"/>
    <mergeCell ref="G389:J389"/>
    <mergeCell ref="Q390:Q391"/>
    <mergeCell ref="R390:R391"/>
    <mergeCell ref="S390:S391"/>
    <mergeCell ref="T390:T391"/>
    <mergeCell ref="C406:F406"/>
    <mergeCell ref="C407:F407"/>
    <mergeCell ref="C408:F408"/>
    <mergeCell ref="C409:F409"/>
    <mergeCell ref="C410:F410"/>
    <mergeCell ref="C411:F411"/>
    <mergeCell ref="B399:O399"/>
    <mergeCell ref="G400:J400"/>
    <mergeCell ref="C402:F402"/>
    <mergeCell ref="C403:F403"/>
    <mergeCell ref="C404:F404"/>
    <mergeCell ref="C405:F405"/>
    <mergeCell ref="W448:W449"/>
    <mergeCell ref="C424:F424"/>
    <mergeCell ref="C425:F425"/>
    <mergeCell ref="C426:F426"/>
    <mergeCell ref="C427:F427"/>
    <mergeCell ref="C428:F428"/>
    <mergeCell ref="C429:F429"/>
    <mergeCell ref="C412:F412"/>
    <mergeCell ref="C413:F413"/>
    <mergeCell ref="G419:J419"/>
    <mergeCell ref="C421:F421"/>
    <mergeCell ref="C422:F422"/>
    <mergeCell ref="C423:F423"/>
    <mergeCell ref="G474:J474"/>
    <mergeCell ref="Q475:Q476"/>
    <mergeCell ref="R475:R476"/>
    <mergeCell ref="S475:S476"/>
    <mergeCell ref="T475:T476"/>
    <mergeCell ref="B484:O484"/>
    <mergeCell ref="C430:F430"/>
    <mergeCell ref="C431:F431"/>
    <mergeCell ref="C432:F432"/>
    <mergeCell ref="H445:I445"/>
    <mergeCell ref="Q445:T445"/>
    <mergeCell ref="C492:F492"/>
    <mergeCell ref="C493:F493"/>
    <mergeCell ref="C494:F494"/>
    <mergeCell ref="C495:F495"/>
    <mergeCell ref="C496:F496"/>
    <mergeCell ref="C497:F497"/>
    <mergeCell ref="G485:J485"/>
    <mergeCell ref="C487:F487"/>
    <mergeCell ref="C488:F488"/>
    <mergeCell ref="C489:F489"/>
    <mergeCell ref="C490:F490"/>
    <mergeCell ref="C491:F491"/>
    <mergeCell ref="W533:W534"/>
    <mergeCell ref="G559:J559"/>
    <mergeCell ref="C510:F510"/>
    <mergeCell ref="C511:F511"/>
    <mergeCell ref="C512:F512"/>
    <mergeCell ref="C513:F513"/>
    <mergeCell ref="C514:F514"/>
    <mergeCell ref="C515:F515"/>
    <mergeCell ref="C498:F498"/>
    <mergeCell ref="G504:J504"/>
    <mergeCell ref="C506:F506"/>
    <mergeCell ref="C507:F507"/>
    <mergeCell ref="C508:F508"/>
    <mergeCell ref="C509:F509"/>
    <mergeCell ref="Q560:Q561"/>
    <mergeCell ref="R560:R561"/>
    <mergeCell ref="S560:S561"/>
    <mergeCell ref="T560:T561"/>
    <mergeCell ref="B569:O569"/>
    <mergeCell ref="G570:J570"/>
    <mergeCell ref="C516:F516"/>
    <mergeCell ref="C517:F517"/>
    <mergeCell ref="H530:I530"/>
    <mergeCell ref="Q530:T530"/>
    <mergeCell ref="C578:F578"/>
    <mergeCell ref="C579:F579"/>
    <mergeCell ref="C580:F580"/>
    <mergeCell ref="C581:F581"/>
    <mergeCell ref="C582:F582"/>
    <mergeCell ref="C583:F583"/>
    <mergeCell ref="C572:F572"/>
    <mergeCell ref="C573:F573"/>
    <mergeCell ref="C574:F574"/>
    <mergeCell ref="C575:F575"/>
    <mergeCell ref="C576:F576"/>
    <mergeCell ref="C577:F577"/>
    <mergeCell ref="C596:F596"/>
    <mergeCell ref="C597:F597"/>
    <mergeCell ref="C598:F598"/>
    <mergeCell ref="C599:F599"/>
    <mergeCell ref="C600:F600"/>
    <mergeCell ref="C601:F601"/>
    <mergeCell ref="G589:J589"/>
    <mergeCell ref="C591:F591"/>
    <mergeCell ref="C592:F592"/>
    <mergeCell ref="C593:F593"/>
    <mergeCell ref="C594:F594"/>
    <mergeCell ref="C595:F595"/>
    <mergeCell ref="C602:F602"/>
    <mergeCell ref="H615:I615"/>
    <mergeCell ref="Q615:T615"/>
    <mergeCell ref="W618:W619"/>
    <mergeCell ref="G644:J644"/>
    <mergeCell ref="Q645:Q646"/>
    <mergeCell ref="R645:R646"/>
    <mergeCell ref="S645:S646"/>
    <mergeCell ref="T645:T646"/>
    <mergeCell ref="C661:F661"/>
    <mergeCell ref="C662:F662"/>
    <mergeCell ref="C663:F663"/>
    <mergeCell ref="C664:F664"/>
    <mergeCell ref="C665:F665"/>
    <mergeCell ref="C666:F666"/>
    <mergeCell ref="B654:O654"/>
    <mergeCell ref="G655:J655"/>
    <mergeCell ref="C657:F657"/>
    <mergeCell ref="C658:F658"/>
    <mergeCell ref="C659:F659"/>
    <mergeCell ref="C660:F660"/>
    <mergeCell ref="W703:W704"/>
    <mergeCell ref="C679:F679"/>
    <mergeCell ref="C680:F680"/>
    <mergeCell ref="C681:F681"/>
    <mergeCell ref="C682:F682"/>
    <mergeCell ref="C683:F683"/>
    <mergeCell ref="C684:F684"/>
    <mergeCell ref="C667:F667"/>
    <mergeCell ref="C668:F668"/>
    <mergeCell ref="G674:J674"/>
    <mergeCell ref="C676:F676"/>
    <mergeCell ref="C677:F677"/>
    <mergeCell ref="C678:F678"/>
    <mergeCell ref="G729:J729"/>
    <mergeCell ref="Q730:Q731"/>
    <mergeCell ref="R730:R731"/>
    <mergeCell ref="S730:S731"/>
    <mergeCell ref="T730:T731"/>
    <mergeCell ref="B739:O739"/>
    <mergeCell ref="C685:F685"/>
    <mergeCell ref="C686:F686"/>
    <mergeCell ref="C687:F687"/>
    <mergeCell ref="H700:I700"/>
    <mergeCell ref="Q700:T700"/>
    <mergeCell ref="C747:F747"/>
    <mergeCell ref="C748:F748"/>
    <mergeCell ref="C749:F749"/>
    <mergeCell ref="C750:F750"/>
    <mergeCell ref="C751:F751"/>
    <mergeCell ref="C752:F752"/>
    <mergeCell ref="G740:J740"/>
    <mergeCell ref="C742:F742"/>
    <mergeCell ref="C743:F743"/>
    <mergeCell ref="C744:F744"/>
    <mergeCell ref="C745:F745"/>
    <mergeCell ref="C746:F746"/>
    <mergeCell ref="W788:W789"/>
    <mergeCell ref="G814:J814"/>
    <mergeCell ref="C765:F765"/>
    <mergeCell ref="C766:F766"/>
    <mergeCell ref="C767:F767"/>
    <mergeCell ref="C768:F768"/>
    <mergeCell ref="C769:F769"/>
    <mergeCell ref="C770:F770"/>
    <mergeCell ref="C753:F753"/>
    <mergeCell ref="G759:J759"/>
    <mergeCell ref="C761:F761"/>
    <mergeCell ref="C762:F762"/>
    <mergeCell ref="C763:F763"/>
    <mergeCell ref="C764:F764"/>
    <mergeCell ref="Q815:Q816"/>
    <mergeCell ref="R815:R816"/>
    <mergeCell ref="S815:S816"/>
    <mergeCell ref="T815:T816"/>
    <mergeCell ref="B824:O824"/>
    <mergeCell ref="G825:J825"/>
    <mergeCell ref="C771:F771"/>
    <mergeCell ref="C772:F772"/>
    <mergeCell ref="H785:I785"/>
    <mergeCell ref="Q785:T785"/>
    <mergeCell ref="C833:F833"/>
    <mergeCell ref="C834:F834"/>
    <mergeCell ref="C835:F835"/>
    <mergeCell ref="C836:F836"/>
    <mergeCell ref="C837:F837"/>
    <mergeCell ref="C838:F838"/>
    <mergeCell ref="C827:F827"/>
    <mergeCell ref="C828:F828"/>
    <mergeCell ref="C829:F829"/>
    <mergeCell ref="C830:F830"/>
    <mergeCell ref="C831:F831"/>
    <mergeCell ref="C832:F832"/>
    <mergeCell ref="C851:F851"/>
    <mergeCell ref="C852:F852"/>
    <mergeCell ref="C853:F853"/>
    <mergeCell ref="C854:F854"/>
    <mergeCell ref="C855:F855"/>
    <mergeCell ref="C856:F856"/>
    <mergeCell ref="G844:J844"/>
    <mergeCell ref="C846:F846"/>
    <mergeCell ref="C847:F847"/>
    <mergeCell ref="C848:F848"/>
    <mergeCell ref="C849:F849"/>
    <mergeCell ref="C850:F850"/>
    <mergeCell ref="B912:D912"/>
    <mergeCell ref="B882:D882"/>
    <mergeCell ref="B887:D887"/>
    <mergeCell ref="B892:D892"/>
    <mergeCell ref="B897:D897"/>
    <mergeCell ref="B902:D902"/>
    <mergeCell ref="B907:D907"/>
    <mergeCell ref="C857:F857"/>
    <mergeCell ref="G865:J865"/>
    <mergeCell ref="B866:D866"/>
    <mergeCell ref="B867:D867"/>
    <mergeCell ref="B872:D872"/>
    <mergeCell ref="B877:D877"/>
  </mergeCells>
  <conditionalFormatting sqref="C107:E131 C192:E216 C277:E301 C362:E386 C447:E471 C532:E556 C617:E641 C702:E726 C787:E811 E22:E48 C22:D46 E132:E133 E217:E218 E302:E303 E387:E388 E472:E473 E557:E558 E642:E643 E727:E728 E812:E813 B3:B7">
    <cfRule type="cellIs" dxfId="3" priority="4" operator="equal">
      <formula>0</formula>
    </cfRule>
  </conditionalFormatting>
  <conditionalFormatting sqref="R22:T48 R107:T133 R192:T218 R277:T303 R362:T388 R447:T473 R532:T558 R617:T643 R702:T728 R787:T813">
    <cfRule type="containsText" dxfId="2" priority="3" operator="containsText" text=" ">
      <formula>NOT(ISERROR(SEARCH(" ",R22)))</formula>
    </cfRule>
  </conditionalFormatting>
  <conditionalFormatting sqref="C48:E48">
    <cfRule type="cellIs" dxfId="1" priority="2" operator="equal">
      <formula>0</formula>
    </cfRule>
  </conditionalFormatting>
  <conditionalFormatting sqref="AA22:AA25">
    <cfRule type="cellIs" dxfId="0" priority="1" operator="equal">
      <formula>0</formula>
    </cfRule>
  </conditionalFormatting>
  <dataValidations disablePrompts="1" count="1">
    <dataValidation type="list" allowBlank="1" showInputMessage="1" showErrorMessage="1" sqref="H787:H813 H702:H728 H617:H643 H532:H558 H447:H473 H362:H388 H277:H303 H192:H218 H107:H133 H22:H48">
      <formula1>ATgroups</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sheetPr codeName="Sheet10"/>
  <dimension ref="A1:Y120"/>
  <sheetViews>
    <sheetView workbookViewId="0"/>
  </sheetViews>
  <sheetFormatPr defaultRowHeight="12.75"/>
  <cols>
    <col min="1" max="1" width="8.83203125" customWidth="1"/>
    <col min="2" max="2" width="10.33203125" customWidth="1"/>
    <col min="3" max="6" width="8.83203125" customWidth="1"/>
    <col min="7" max="7" width="9.33203125" customWidth="1"/>
    <col min="8" max="9" width="8.83203125" customWidth="1"/>
    <col min="10" max="10" width="14.83203125" customWidth="1"/>
    <col min="11" max="17" width="8.83203125" customWidth="1"/>
  </cols>
  <sheetData>
    <row r="1" spans="1:12" ht="27">
      <c r="A1" s="2" t="s">
        <v>163</v>
      </c>
      <c r="H1" s="180" t="s">
        <v>412</v>
      </c>
    </row>
    <row r="2" spans="1:12" ht="18">
      <c r="A2" s="2"/>
    </row>
    <row r="3" spans="1:12" ht="15.75">
      <c r="A3" s="45" t="s">
        <v>162</v>
      </c>
    </row>
    <row r="4" spans="1:12" ht="25.5">
      <c r="B4" s="113" t="s">
        <v>14</v>
      </c>
      <c r="C4" s="114" t="s">
        <v>54</v>
      </c>
      <c r="D4" s="113" t="s">
        <v>164</v>
      </c>
      <c r="E4" s="4"/>
      <c r="F4" s="4"/>
      <c r="J4" s="112" t="s">
        <v>82</v>
      </c>
      <c r="K4" s="112" t="s">
        <v>85</v>
      </c>
      <c r="L4" s="112" t="s">
        <v>86</v>
      </c>
    </row>
    <row r="5" spans="1:12">
      <c r="B5" s="4"/>
      <c r="C5" s="4"/>
      <c r="D5" s="15">
        <v>9.9999999999999997E+98</v>
      </c>
      <c r="E5" s="4"/>
      <c r="F5" s="5"/>
      <c r="J5">
        <v>0</v>
      </c>
      <c r="K5" s="16" t="str">
        <f t="shared" ref="K5:K17" si="0">INDEX(LGletters,MATCH((J5),LGvalues,-1))</f>
        <v>F</v>
      </c>
      <c r="L5" s="16" t="str">
        <f t="shared" ref="L5:L17" si="1">INDEX(LGnames,MATCH(J5,LGvalues,-1))</f>
        <v>NRF</v>
      </c>
    </row>
    <row r="6" spans="1:12">
      <c r="B6" s="9" t="s">
        <v>7</v>
      </c>
      <c r="C6" s="3" t="s">
        <v>17</v>
      </c>
      <c r="D6" s="4">
        <v>1</v>
      </c>
      <c r="E6" s="4"/>
      <c r="F6" s="5"/>
      <c r="J6">
        <v>2E-3</v>
      </c>
      <c r="K6" s="16" t="str">
        <f t="shared" si="0"/>
        <v>F</v>
      </c>
      <c r="L6" s="16" t="str">
        <f t="shared" si="1"/>
        <v>NRF</v>
      </c>
    </row>
    <row r="7" spans="1:12">
      <c r="B7" s="9" t="s">
        <v>6</v>
      </c>
      <c r="C7" s="3" t="s">
        <v>18</v>
      </c>
      <c r="D7" s="4">
        <v>0.2</v>
      </c>
      <c r="E7" s="4"/>
      <c r="F7" s="5"/>
      <c r="J7">
        <v>2.0999999999999999E-3</v>
      </c>
      <c r="K7" s="16" t="str">
        <f t="shared" si="0"/>
        <v>E</v>
      </c>
      <c r="L7" s="16" t="str">
        <f t="shared" si="1"/>
        <v>Unlikely</v>
      </c>
    </row>
    <row r="8" spans="1:12">
      <c r="B8" s="9" t="s">
        <v>8</v>
      </c>
      <c r="C8" s="3" t="s">
        <v>19</v>
      </c>
      <c r="D8" s="4">
        <v>0.04</v>
      </c>
      <c r="E8" s="4"/>
      <c r="F8" s="5"/>
      <c r="J8">
        <v>0.02</v>
      </c>
      <c r="K8" s="16" t="str">
        <f t="shared" si="0"/>
        <v>E</v>
      </c>
      <c r="L8" s="16" t="str">
        <f t="shared" si="1"/>
        <v>Unlikely</v>
      </c>
    </row>
    <row r="9" spans="1:12">
      <c r="B9" s="9" t="s">
        <v>9</v>
      </c>
      <c r="C9" s="3" t="s">
        <v>20</v>
      </c>
      <c r="D9" s="4">
        <v>0.02</v>
      </c>
      <c r="E9" s="4"/>
      <c r="F9" s="5"/>
      <c r="J9">
        <v>2.1000000000000001E-2</v>
      </c>
      <c r="K9" s="16" t="str">
        <f t="shared" si="0"/>
        <v>D</v>
      </c>
      <c r="L9" s="16" t="str">
        <f t="shared" si="1"/>
        <v>Rare</v>
      </c>
    </row>
    <row r="10" spans="1:12">
      <c r="B10" s="9" t="s">
        <v>10</v>
      </c>
      <c r="C10" s="3" t="s">
        <v>21</v>
      </c>
      <c r="D10" s="4">
        <v>2E-3</v>
      </c>
      <c r="E10" s="4"/>
      <c r="F10" s="4"/>
      <c r="J10">
        <v>0.04</v>
      </c>
      <c r="K10" s="16" t="str">
        <f t="shared" si="0"/>
        <v>D</v>
      </c>
      <c r="L10" s="16" t="str">
        <f t="shared" si="1"/>
        <v>Rare</v>
      </c>
    </row>
    <row r="11" spans="1:12">
      <c r="B11" s="9" t="s">
        <v>11</v>
      </c>
      <c r="C11" s="3" t="s">
        <v>22</v>
      </c>
      <c r="D11" s="4">
        <v>-1</v>
      </c>
      <c r="E11" s="4"/>
      <c r="F11" s="4"/>
      <c r="J11">
        <v>4.1000000000000002E-2</v>
      </c>
      <c r="K11" s="16" t="str">
        <f t="shared" si="0"/>
        <v>C</v>
      </c>
      <c r="L11" s="16" t="str">
        <f t="shared" si="1"/>
        <v>Possible</v>
      </c>
    </row>
    <row r="12" spans="1:12">
      <c r="B12" s="16" t="s">
        <v>84</v>
      </c>
      <c r="C12" s="4"/>
      <c r="D12" s="4"/>
      <c r="E12" s="4"/>
      <c r="F12" s="4"/>
      <c r="G12" s="4"/>
      <c r="J12">
        <v>0.2</v>
      </c>
      <c r="K12" s="16" t="str">
        <f t="shared" si="0"/>
        <v>C</v>
      </c>
      <c r="L12" s="16" t="str">
        <f t="shared" si="1"/>
        <v>Possible</v>
      </c>
    </row>
    <row r="13" spans="1:12">
      <c r="B13" s="16" t="s">
        <v>83</v>
      </c>
      <c r="G13" s="4"/>
      <c r="J13">
        <v>0.21</v>
      </c>
      <c r="K13" s="16" t="str">
        <f t="shared" si="0"/>
        <v>B</v>
      </c>
      <c r="L13" s="16" t="str">
        <f t="shared" si="1"/>
        <v>Likely</v>
      </c>
    </row>
    <row r="14" spans="1:12">
      <c r="G14" s="4"/>
      <c r="J14">
        <v>1</v>
      </c>
      <c r="K14" s="16" t="str">
        <f t="shared" si="0"/>
        <v>B</v>
      </c>
      <c r="L14" s="16" t="str">
        <f t="shared" si="1"/>
        <v>Likely</v>
      </c>
    </row>
    <row r="15" spans="1:12">
      <c r="G15" s="4"/>
      <c r="J15">
        <v>1.0001</v>
      </c>
      <c r="K15" s="16" t="str">
        <f t="shared" si="0"/>
        <v>A</v>
      </c>
      <c r="L15" s="16" t="str">
        <f t="shared" si="1"/>
        <v>Frequent</v>
      </c>
    </row>
    <row r="16" spans="1:12">
      <c r="G16" s="4"/>
      <c r="J16">
        <v>23</v>
      </c>
      <c r="K16" s="16" t="str">
        <f t="shared" si="0"/>
        <v>A</v>
      </c>
      <c r="L16" s="16" t="str">
        <f t="shared" si="1"/>
        <v>Frequent</v>
      </c>
    </row>
    <row r="17" spans="1:14">
      <c r="J17">
        <v>100</v>
      </c>
      <c r="K17" s="16" t="str">
        <f t="shared" si="0"/>
        <v>A</v>
      </c>
      <c r="L17" s="16" t="str">
        <f t="shared" si="1"/>
        <v>Frequent</v>
      </c>
    </row>
    <row r="18" spans="1:14" ht="27">
      <c r="B18" s="180" t="s">
        <v>412</v>
      </c>
      <c r="K18" s="16"/>
      <c r="L18" s="16"/>
    </row>
    <row r="19" spans="1:14" ht="15.75">
      <c r="A19" s="45" t="s">
        <v>0</v>
      </c>
    </row>
    <row r="20" spans="1:14" ht="13.5" thickBot="1">
      <c r="G20" s="205" t="s">
        <v>160</v>
      </c>
      <c r="H20" s="205"/>
      <c r="I20" s="205"/>
      <c r="J20" s="205"/>
      <c r="K20" s="205"/>
      <c r="L20" s="205"/>
      <c r="M20" s="205"/>
      <c r="N20" s="205"/>
    </row>
    <row r="21" spans="1:14" ht="38.25">
      <c r="B21" s="111" t="s">
        <v>16</v>
      </c>
      <c r="C21" s="23" t="s">
        <v>76</v>
      </c>
      <c r="D21" s="23" t="s">
        <v>77</v>
      </c>
      <c r="E21" s="24" t="s">
        <v>52</v>
      </c>
      <c r="J21" s="117" t="s">
        <v>75</v>
      </c>
      <c r="K21" s="116" t="s">
        <v>16</v>
      </c>
    </row>
    <row r="22" spans="1:14">
      <c r="B22" s="25">
        <v>1</v>
      </c>
      <c r="C22" s="26">
        <v>9.9999999999999997E+98</v>
      </c>
      <c r="D22" s="26">
        <v>9.9999999999999997E+98</v>
      </c>
      <c r="E22" s="27">
        <v>9.9999999999999997E+98</v>
      </c>
      <c r="J22" s="20">
        <v>0.5</v>
      </c>
      <c r="K22" s="33">
        <f t="shared" ref="K22:K29" si="2">IFERROR(IF(0=J22,"",MATCH(J22,CO2values,-1)),"Invalid")</f>
        <v>4</v>
      </c>
    </row>
    <row r="23" spans="1:14">
      <c r="B23" s="28">
        <v>2</v>
      </c>
      <c r="C23" s="20">
        <v>1000</v>
      </c>
      <c r="D23" s="20">
        <v>2</v>
      </c>
      <c r="E23" s="27">
        <v>1000000000</v>
      </c>
      <c r="J23" s="20">
        <v>1</v>
      </c>
      <c r="K23" s="33">
        <f t="shared" si="2"/>
        <v>4</v>
      </c>
    </row>
    <row r="24" spans="1:14">
      <c r="B24" s="28">
        <v>3</v>
      </c>
      <c r="C24" s="20">
        <v>10</v>
      </c>
      <c r="D24" s="20">
        <v>0.2</v>
      </c>
      <c r="E24" s="27">
        <v>1000000</v>
      </c>
      <c r="J24" s="20">
        <v>1.0009999999999999</v>
      </c>
      <c r="K24" s="33">
        <f t="shared" si="2"/>
        <v>3</v>
      </c>
    </row>
    <row r="25" spans="1:14" ht="13.5" thickBot="1">
      <c r="B25" s="29">
        <v>4</v>
      </c>
      <c r="C25" s="30">
        <v>1</v>
      </c>
      <c r="D25" s="30">
        <v>0.02</v>
      </c>
      <c r="E25" s="31">
        <v>10000</v>
      </c>
      <c r="J25" s="20">
        <v>10</v>
      </c>
      <c r="K25" s="33">
        <f t="shared" si="2"/>
        <v>3</v>
      </c>
    </row>
    <row r="26" spans="1:14">
      <c r="J26" s="20">
        <v>10.000999999999999</v>
      </c>
      <c r="K26" s="33">
        <f t="shared" si="2"/>
        <v>2</v>
      </c>
    </row>
    <row r="27" spans="1:14">
      <c r="J27" s="20">
        <v>1000</v>
      </c>
      <c r="K27" s="33">
        <f t="shared" si="2"/>
        <v>2</v>
      </c>
    </row>
    <row r="28" spans="1:14">
      <c r="J28" s="20">
        <v>1000.001</v>
      </c>
      <c r="K28" s="33">
        <f t="shared" si="2"/>
        <v>1</v>
      </c>
    </row>
    <row r="29" spans="1:14">
      <c r="J29" s="20">
        <v>100000</v>
      </c>
      <c r="K29" s="33">
        <f t="shared" si="2"/>
        <v>1</v>
      </c>
    </row>
    <row r="30" spans="1:14">
      <c r="J30" s="20">
        <v>0</v>
      </c>
      <c r="K30" s="35" t="str">
        <f>IF(J30&gt;0, IFERROR(MATCH(J30,CO2values,-1),""),"")</f>
        <v/>
      </c>
      <c r="L30" t="str">
        <f>IFERROR(IF(0=J30,"",MATCH(J30,CO2values,-1)),"Invalid")</f>
        <v/>
      </c>
    </row>
    <row r="32" spans="1:14">
      <c r="G32" s="206" t="s">
        <v>161</v>
      </c>
      <c r="H32" s="206"/>
      <c r="I32" s="206"/>
      <c r="J32" s="206"/>
      <c r="K32" s="206"/>
      <c r="L32" s="206"/>
      <c r="M32" s="206"/>
      <c r="N32" s="206"/>
    </row>
    <row r="33" spans="2:25" ht="25.5">
      <c r="B33" s="18"/>
      <c r="C33" s="18"/>
      <c r="D33" s="18"/>
      <c r="E33" s="18"/>
      <c r="F33" s="20"/>
      <c r="G33" s="20"/>
      <c r="H33" s="20"/>
      <c r="I33" s="20"/>
      <c r="J33" s="117" t="s">
        <v>74</v>
      </c>
      <c r="K33" s="116" t="s">
        <v>16</v>
      </c>
      <c r="L33" s="4"/>
      <c r="M33" s="20"/>
      <c r="N33" s="20"/>
      <c r="O33" s="20"/>
      <c r="P33" s="4"/>
      <c r="Q33" s="4"/>
      <c r="R33" s="4"/>
      <c r="S33" s="4"/>
      <c r="V33" s="20"/>
      <c r="W33" s="4"/>
      <c r="X33" s="4"/>
    </row>
    <row r="34" spans="2:25">
      <c r="B34" s="18"/>
      <c r="C34" s="18"/>
      <c r="H34" s="20"/>
      <c r="I34" s="20"/>
      <c r="J34" s="20">
        <v>3.0000000000000001E-3</v>
      </c>
      <c r="K34" s="4">
        <f t="shared" ref="K34:K42" si="3">IFERROR(IF(0=J34,"",MATCH(J34,R_11values,-1)),"Invalid")</f>
        <v>4</v>
      </c>
      <c r="L34" s="4"/>
      <c r="M34" s="4"/>
      <c r="N34" s="4"/>
      <c r="O34" s="4"/>
      <c r="P34" s="4"/>
      <c r="Q34" s="4"/>
      <c r="R34" s="4"/>
      <c r="S34" s="4"/>
      <c r="V34" s="4"/>
      <c r="W34" s="4"/>
      <c r="X34" s="4"/>
      <c r="Y34" s="4"/>
    </row>
    <row r="35" spans="2:25">
      <c r="B35" s="18"/>
      <c r="C35" s="18"/>
      <c r="H35" s="20"/>
      <c r="I35" s="20"/>
      <c r="J35" s="20">
        <v>0.02</v>
      </c>
      <c r="K35" s="4">
        <f t="shared" si="3"/>
        <v>4</v>
      </c>
      <c r="L35" s="4"/>
      <c r="M35" s="4"/>
      <c r="N35" s="4"/>
      <c r="O35" s="4"/>
      <c r="P35" s="35"/>
      <c r="Q35" s="4"/>
      <c r="R35" s="4"/>
      <c r="S35" s="4"/>
      <c r="V35" s="35"/>
      <c r="W35" s="4"/>
      <c r="X35" s="4"/>
      <c r="Y35" s="4"/>
    </row>
    <row r="36" spans="2:25">
      <c r="B36" s="18"/>
      <c r="C36" s="18"/>
      <c r="H36" s="20"/>
      <c r="I36" s="4"/>
      <c r="J36" s="20">
        <v>2.1000000000000001E-2</v>
      </c>
      <c r="K36" s="4">
        <f t="shared" si="3"/>
        <v>3</v>
      </c>
      <c r="L36" s="4"/>
      <c r="M36" s="4"/>
      <c r="N36" s="4"/>
      <c r="O36" s="4"/>
      <c r="P36" s="35"/>
      <c r="Q36" s="4"/>
      <c r="R36" s="4"/>
      <c r="S36" s="4"/>
      <c r="V36" s="35"/>
      <c r="W36" s="4"/>
      <c r="X36" s="4"/>
      <c r="Y36" s="4"/>
    </row>
    <row r="37" spans="2:25">
      <c r="B37" s="18"/>
      <c r="C37" s="18"/>
      <c r="H37" s="20"/>
      <c r="I37" s="4"/>
      <c r="J37" s="20">
        <v>0.2</v>
      </c>
      <c r="K37" s="4">
        <f t="shared" si="3"/>
        <v>3</v>
      </c>
      <c r="L37" s="4"/>
      <c r="M37" s="4"/>
      <c r="N37" s="4"/>
      <c r="O37" s="4"/>
      <c r="P37" s="35"/>
      <c r="Q37" s="4"/>
      <c r="R37" s="4"/>
      <c r="S37" s="4"/>
      <c r="V37" s="35"/>
      <c r="W37" s="4"/>
      <c r="X37" s="4"/>
      <c r="Y37" s="4"/>
    </row>
    <row r="38" spans="2:25">
      <c r="B38" s="18"/>
      <c r="C38" s="18"/>
      <c r="H38" s="20"/>
      <c r="I38" s="4"/>
      <c r="J38" s="20">
        <v>0.20100000000000001</v>
      </c>
      <c r="K38" s="4">
        <f t="shared" si="3"/>
        <v>2</v>
      </c>
      <c r="L38" s="4"/>
      <c r="M38" s="4"/>
      <c r="N38" s="4"/>
      <c r="O38" s="4"/>
      <c r="P38" s="35"/>
      <c r="Q38" s="4"/>
      <c r="R38" s="4"/>
      <c r="S38" s="4"/>
      <c r="V38" s="35"/>
      <c r="W38" s="4"/>
      <c r="X38" s="4"/>
      <c r="Y38" s="4"/>
    </row>
    <row r="39" spans="2:25">
      <c r="B39" s="18"/>
      <c r="C39" s="18"/>
      <c r="D39" s="7"/>
      <c r="E39" s="11"/>
      <c r="F39" s="20"/>
      <c r="G39" s="20"/>
      <c r="H39" s="20"/>
      <c r="I39" s="20"/>
      <c r="J39" s="20">
        <v>2</v>
      </c>
      <c r="K39" s="4">
        <f t="shared" si="3"/>
        <v>2</v>
      </c>
      <c r="L39" s="4"/>
      <c r="M39" s="4"/>
      <c r="N39" s="4"/>
      <c r="O39" s="4"/>
      <c r="P39" s="35"/>
      <c r="Q39" s="4"/>
      <c r="R39" s="4"/>
      <c r="S39" s="4"/>
      <c r="V39" s="35"/>
      <c r="W39" s="4"/>
      <c r="X39" s="4"/>
      <c r="Y39" s="4"/>
    </row>
    <row r="40" spans="2:25">
      <c r="B40" s="18"/>
      <c r="C40" s="18"/>
      <c r="D40" s="35"/>
      <c r="E40" s="18"/>
      <c r="F40" s="20"/>
      <c r="G40" s="20"/>
      <c r="H40" s="20"/>
      <c r="I40" s="20"/>
      <c r="J40" s="20">
        <v>2.0009999999999999</v>
      </c>
      <c r="K40" s="4">
        <f t="shared" si="3"/>
        <v>1</v>
      </c>
      <c r="L40" s="4"/>
      <c r="M40" s="4"/>
      <c r="N40" s="4"/>
      <c r="O40" s="4"/>
      <c r="P40" s="35"/>
      <c r="Q40" s="4"/>
      <c r="R40" s="4"/>
      <c r="S40" s="4"/>
      <c r="V40" s="35"/>
      <c r="W40" s="4"/>
      <c r="X40" s="4"/>
      <c r="Y40" s="4"/>
    </row>
    <row r="41" spans="2:25">
      <c r="B41" s="18"/>
      <c r="C41" s="18"/>
      <c r="D41" s="35"/>
      <c r="E41" s="18"/>
      <c r="F41" s="20"/>
      <c r="G41" s="20"/>
      <c r="H41" s="20"/>
      <c r="I41" s="20"/>
      <c r="J41" s="20">
        <v>75</v>
      </c>
      <c r="K41" s="4">
        <f t="shared" si="3"/>
        <v>1</v>
      </c>
      <c r="L41" s="4"/>
      <c r="M41" s="4"/>
      <c r="N41" s="4"/>
      <c r="O41" s="4"/>
      <c r="P41" s="35"/>
      <c r="Q41" s="4"/>
      <c r="R41" s="4"/>
      <c r="S41" s="4"/>
      <c r="V41" s="35"/>
      <c r="W41" s="4"/>
      <c r="X41" s="4"/>
      <c r="Y41" s="4"/>
    </row>
    <row r="42" spans="2:25">
      <c r="B42" s="18"/>
      <c r="C42" s="18"/>
      <c r="D42" s="35"/>
      <c r="E42" s="18"/>
      <c r="F42" s="20"/>
      <c r="G42" s="20"/>
      <c r="H42" s="20"/>
      <c r="I42" s="20"/>
      <c r="J42" s="20">
        <v>0</v>
      </c>
      <c r="K42" s="4" t="str">
        <f t="shared" si="3"/>
        <v/>
      </c>
      <c r="L42" s="4"/>
      <c r="M42" s="4"/>
      <c r="N42" s="4"/>
      <c r="O42" s="4"/>
      <c r="P42" s="35"/>
      <c r="Q42" s="4"/>
      <c r="R42" s="4"/>
      <c r="S42" s="4"/>
      <c r="V42" s="35"/>
      <c r="W42" s="4"/>
      <c r="X42" s="4"/>
      <c r="Y42" s="4"/>
    </row>
    <row r="43" spans="2:25">
      <c r="B43" s="18"/>
      <c r="C43" s="18"/>
      <c r="D43" s="18"/>
      <c r="E43" s="18"/>
      <c r="F43" s="20"/>
      <c r="G43" s="20"/>
      <c r="H43" s="20"/>
      <c r="I43" s="20"/>
      <c r="J43" s="20"/>
      <c r="K43" s="4"/>
      <c r="L43" s="35" t="str">
        <f>IF(J54&gt;0, IFERROR(MATCH(J54,NVvalues,-1),""),"")</f>
        <v/>
      </c>
      <c r="M43" s="4"/>
      <c r="N43" s="4"/>
      <c r="O43" s="4"/>
      <c r="P43" s="35"/>
      <c r="Q43" s="4"/>
      <c r="R43" s="4"/>
      <c r="S43" s="4"/>
      <c r="T43" s="4"/>
      <c r="U43" s="4"/>
      <c r="V43" s="4"/>
      <c r="W43" s="4"/>
      <c r="X43" s="4"/>
    </row>
    <row r="44" spans="2:25">
      <c r="B44" s="18"/>
      <c r="C44" s="18"/>
      <c r="E44" s="18"/>
      <c r="F44" s="20"/>
      <c r="G44" s="205" t="s">
        <v>159</v>
      </c>
      <c r="H44" s="205"/>
      <c r="I44" s="205"/>
      <c r="J44" s="205"/>
      <c r="K44" s="205"/>
      <c r="L44" s="205"/>
      <c r="M44" s="205"/>
      <c r="N44" s="205"/>
      <c r="O44" s="20"/>
      <c r="P44" s="35"/>
      <c r="R44" s="4"/>
      <c r="S44" s="4"/>
      <c r="T44" s="4"/>
      <c r="U44" s="4"/>
      <c r="V44" s="4"/>
      <c r="W44" s="4"/>
      <c r="X44" s="4"/>
    </row>
    <row r="45" spans="2:25" ht="25.5">
      <c r="J45" s="117" t="s">
        <v>52</v>
      </c>
      <c r="K45" s="116" t="s">
        <v>16</v>
      </c>
    </row>
    <row r="46" spans="2:25">
      <c r="J46" s="20">
        <v>500</v>
      </c>
      <c r="K46" s="95">
        <f t="shared" ref="K46:K54" si="4">IFERROR(IF(0=J46,"",MATCH(J46,NVvalues,-1)),"Invalid")</f>
        <v>4</v>
      </c>
    </row>
    <row r="47" spans="2:25">
      <c r="J47" s="115">
        <v>10000</v>
      </c>
      <c r="K47" s="95">
        <f t="shared" si="4"/>
        <v>4</v>
      </c>
      <c r="M47" s="33">
        <v>10000</v>
      </c>
    </row>
    <row r="48" spans="2:25">
      <c r="J48" s="115">
        <v>10001</v>
      </c>
      <c r="K48" s="95">
        <f t="shared" si="4"/>
        <v>3</v>
      </c>
      <c r="M48" s="33">
        <v>10001</v>
      </c>
    </row>
    <row r="49" spans="1:18">
      <c r="J49" s="26">
        <v>1000000</v>
      </c>
      <c r="K49" s="95">
        <f t="shared" si="4"/>
        <v>3</v>
      </c>
    </row>
    <row r="50" spans="1:18">
      <c r="J50" s="14">
        <v>1000001</v>
      </c>
      <c r="K50" s="95">
        <f t="shared" si="4"/>
        <v>2</v>
      </c>
    </row>
    <row r="51" spans="1:18">
      <c r="J51" s="26">
        <v>1000000000</v>
      </c>
      <c r="K51" s="95">
        <f t="shared" si="4"/>
        <v>2</v>
      </c>
    </row>
    <row r="52" spans="1:18">
      <c r="J52" s="14">
        <v>1000000001</v>
      </c>
      <c r="K52" s="95">
        <f t="shared" si="4"/>
        <v>1</v>
      </c>
    </row>
    <row r="53" spans="1:18">
      <c r="J53" s="26">
        <v>23000000000</v>
      </c>
      <c r="K53" s="95">
        <f t="shared" si="4"/>
        <v>1</v>
      </c>
    </row>
    <row r="54" spans="1:18">
      <c r="J54" s="26">
        <v>0</v>
      </c>
      <c r="K54" s="95" t="str">
        <f t="shared" si="4"/>
        <v/>
      </c>
    </row>
    <row r="55" spans="1:18">
      <c r="J55" s="26"/>
      <c r="K55" s="4"/>
    </row>
    <row r="56" spans="1:18">
      <c r="J56" s="26"/>
      <c r="K56" s="4"/>
    </row>
    <row r="57" spans="1:18" ht="27">
      <c r="B57" s="180" t="s">
        <v>412</v>
      </c>
      <c r="J57" s="26"/>
      <c r="K57" s="4"/>
    </row>
    <row r="58" spans="1:18" ht="15.75">
      <c r="A58" s="45" t="s">
        <v>12</v>
      </c>
      <c r="J58" s="26"/>
      <c r="K58" s="4"/>
    </row>
    <row r="59" spans="1:18" ht="25.5">
      <c r="B59" s="4" t="s">
        <v>0</v>
      </c>
      <c r="C59" s="9" t="s">
        <v>5</v>
      </c>
      <c r="D59" s="9" t="s">
        <v>78</v>
      </c>
      <c r="E59" s="9" t="s">
        <v>55</v>
      </c>
      <c r="F59" s="9" t="s">
        <v>56</v>
      </c>
      <c r="G59" s="9" t="s">
        <v>167</v>
      </c>
      <c r="H59" s="9" t="s">
        <v>168</v>
      </c>
      <c r="K59" s="4"/>
      <c r="L59" s="34"/>
      <c r="M59" s="34"/>
      <c r="N59" s="34"/>
      <c r="Q59" s="95" t="str">
        <f>IFERROR(IF(Q58="","",INDEX(Rindices, Q53,FIND(UPPER(Q58),"ABCDEF"))),"Invalid")</f>
        <v/>
      </c>
    </row>
    <row r="60" spans="1:18">
      <c r="B60" s="4" t="s">
        <v>1</v>
      </c>
      <c r="C60" s="5">
        <v>5</v>
      </c>
      <c r="D60" s="5">
        <v>5</v>
      </c>
      <c r="E60" s="5">
        <v>4</v>
      </c>
      <c r="F60" s="5">
        <v>3</v>
      </c>
      <c r="G60" s="5">
        <v>2</v>
      </c>
      <c r="H60" s="5">
        <v>1</v>
      </c>
      <c r="K60" s="102"/>
      <c r="N60" s="17"/>
      <c r="P60" s="4"/>
      <c r="Q60" s="43"/>
      <c r="R60" s="4"/>
    </row>
    <row r="61" spans="1:18">
      <c r="B61" s="4" t="s">
        <v>2</v>
      </c>
      <c r="C61" s="5">
        <v>5</v>
      </c>
      <c r="D61" s="5">
        <v>4</v>
      </c>
      <c r="E61" s="5">
        <v>3</v>
      </c>
      <c r="F61" s="5">
        <v>2</v>
      </c>
      <c r="G61" s="5">
        <v>2</v>
      </c>
      <c r="H61" s="5">
        <v>1</v>
      </c>
      <c r="K61" s="102"/>
      <c r="N61" s="17"/>
      <c r="P61" s="4"/>
      <c r="Q61" s="4"/>
      <c r="R61" s="4"/>
    </row>
    <row r="62" spans="1:18">
      <c r="B62" s="4" t="s">
        <v>3</v>
      </c>
      <c r="C62" s="5">
        <v>4</v>
      </c>
      <c r="D62" s="5">
        <v>3</v>
      </c>
      <c r="E62" s="5">
        <v>2</v>
      </c>
      <c r="F62" s="5">
        <v>2</v>
      </c>
      <c r="G62" s="5">
        <v>1</v>
      </c>
      <c r="H62" s="5">
        <v>1</v>
      </c>
      <c r="K62" s="102"/>
      <c r="N62" s="17"/>
      <c r="P62" s="4"/>
      <c r="Q62" s="4"/>
      <c r="R62" s="4"/>
    </row>
    <row r="63" spans="1:18">
      <c r="B63" s="4" t="s">
        <v>4</v>
      </c>
      <c r="C63" s="5">
        <v>2</v>
      </c>
      <c r="D63" s="5">
        <v>2</v>
      </c>
      <c r="E63" s="5">
        <v>2</v>
      </c>
      <c r="F63" s="5">
        <v>1</v>
      </c>
      <c r="G63" s="5">
        <v>1</v>
      </c>
      <c r="H63" s="5">
        <v>1</v>
      </c>
      <c r="K63" s="102"/>
      <c r="N63" s="17"/>
      <c r="P63" s="4"/>
      <c r="Q63" s="4"/>
      <c r="R63" s="4"/>
    </row>
    <row r="64" spans="1:18">
      <c r="B64" s="13"/>
      <c r="K64" s="8"/>
      <c r="N64" s="17"/>
    </row>
    <row r="65" spans="2:14">
      <c r="B65" s="204" t="s">
        <v>165</v>
      </c>
      <c r="C65" s="204"/>
      <c r="D65" s="204"/>
      <c r="E65" s="204"/>
      <c r="F65" s="204"/>
      <c r="G65" s="204"/>
      <c r="H65" s="204"/>
      <c r="I65" s="204"/>
      <c r="J65" s="204"/>
      <c r="K65" s="204"/>
      <c r="L65" s="204"/>
      <c r="M65" s="204"/>
      <c r="N65" s="17"/>
    </row>
    <row r="66" spans="2:14">
      <c r="B66" s="204" t="s">
        <v>166</v>
      </c>
      <c r="C66" s="204"/>
      <c r="D66" s="204"/>
      <c r="E66" s="204"/>
      <c r="F66" s="204"/>
      <c r="G66" s="204"/>
      <c r="H66" s="204"/>
      <c r="I66" s="204"/>
      <c r="J66" s="204"/>
      <c r="K66" s="204"/>
      <c r="L66" s="204"/>
      <c r="M66" s="204"/>
      <c r="N66" s="17"/>
    </row>
    <row r="67" spans="2:14" ht="25.5">
      <c r="F67" s="116" t="s">
        <v>16</v>
      </c>
      <c r="G67" s="117" t="s">
        <v>14</v>
      </c>
      <c r="H67" s="117" t="s">
        <v>23</v>
      </c>
      <c r="I67" s="117" t="s">
        <v>12</v>
      </c>
      <c r="K67" s="8"/>
      <c r="N67" s="17"/>
    </row>
    <row r="68" spans="2:14">
      <c r="F68" s="102">
        <v>1</v>
      </c>
      <c r="G68" s="33" t="s">
        <v>7</v>
      </c>
      <c r="H68" s="33">
        <f t="shared" ref="H68:H79" si="5">IFERROR(IF(G68="","",INDEX(Rindices, F68,FIND(UPPER(G68),"ABCDEF"))),"Invalid")</f>
        <v>5</v>
      </c>
      <c r="I68" s="33" t="str">
        <f xml:space="preserve"> IFERROR(CHOOSE(H68,"Very Low","Low","Medium","High","Very High"),"")</f>
        <v>Very High</v>
      </c>
      <c r="K68" s="8"/>
      <c r="N68" s="17"/>
    </row>
    <row r="69" spans="2:14">
      <c r="F69" s="102">
        <v>2</v>
      </c>
      <c r="G69" s="33" t="s">
        <v>6</v>
      </c>
      <c r="H69" s="33">
        <f t="shared" si="5"/>
        <v>4</v>
      </c>
      <c r="I69" s="33" t="str">
        <f t="shared" ref="I69:I79" si="6" xml:space="preserve"> IFERROR(CHOOSE(H69,"Very Low","Low","Medium","High","Very High"),"")</f>
        <v>High</v>
      </c>
      <c r="K69" s="8"/>
      <c r="N69" s="17"/>
    </row>
    <row r="70" spans="2:14">
      <c r="F70" s="102">
        <v>3</v>
      </c>
      <c r="G70" s="33" t="s">
        <v>8</v>
      </c>
      <c r="H70" s="33">
        <f t="shared" si="5"/>
        <v>2</v>
      </c>
      <c r="I70" s="33" t="str">
        <f t="shared" si="6"/>
        <v>Low</v>
      </c>
      <c r="K70" s="8"/>
      <c r="N70" s="17"/>
    </row>
    <row r="71" spans="2:14">
      <c r="F71" s="102">
        <v>4</v>
      </c>
      <c r="G71" s="33" t="s">
        <v>9</v>
      </c>
      <c r="H71" s="33">
        <f t="shared" si="5"/>
        <v>1</v>
      </c>
      <c r="I71" s="33" t="str">
        <f t="shared" si="6"/>
        <v>Very Low</v>
      </c>
      <c r="K71" s="8"/>
      <c r="N71" s="17"/>
    </row>
    <row r="72" spans="2:14">
      <c r="F72" s="102">
        <v>1</v>
      </c>
      <c r="G72" s="33" t="s">
        <v>10</v>
      </c>
      <c r="H72" s="33">
        <f t="shared" si="5"/>
        <v>2</v>
      </c>
      <c r="I72" s="33" t="str">
        <f t="shared" si="6"/>
        <v>Low</v>
      </c>
    </row>
    <row r="73" spans="2:14">
      <c r="F73" s="102">
        <v>2</v>
      </c>
      <c r="G73" s="33" t="s">
        <v>11</v>
      </c>
      <c r="H73" s="33">
        <f t="shared" si="5"/>
        <v>1</v>
      </c>
      <c r="I73" s="33" t="str">
        <f t="shared" si="6"/>
        <v>Very Low</v>
      </c>
    </row>
    <row r="74" spans="2:14">
      <c r="F74" s="102">
        <v>3</v>
      </c>
      <c r="G74" s="33" t="s">
        <v>7</v>
      </c>
      <c r="H74" s="33">
        <f t="shared" si="5"/>
        <v>4</v>
      </c>
      <c r="I74" s="33" t="str">
        <f t="shared" si="6"/>
        <v>High</v>
      </c>
    </row>
    <row r="75" spans="2:14">
      <c r="F75" s="102">
        <v>4</v>
      </c>
      <c r="G75" s="33" t="s">
        <v>6</v>
      </c>
      <c r="H75" s="33">
        <f t="shared" si="5"/>
        <v>2</v>
      </c>
      <c r="I75" s="33" t="str">
        <f t="shared" si="6"/>
        <v>Low</v>
      </c>
    </row>
    <row r="76" spans="2:14">
      <c r="F76" s="102">
        <v>1</v>
      </c>
      <c r="G76" s="33" t="s">
        <v>8</v>
      </c>
      <c r="H76" s="33">
        <f t="shared" si="5"/>
        <v>4</v>
      </c>
      <c r="I76" s="33" t="str">
        <f t="shared" si="6"/>
        <v>High</v>
      </c>
    </row>
    <row r="77" spans="2:14">
      <c r="F77" s="102">
        <v>2</v>
      </c>
      <c r="G77" s="33" t="s">
        <v>9</v>
      </c>
      <c r="H77" s="33">
        <f t="shared" si="5"/>
        <v>2</v>
      </c>
      <c r="I77" s="33" t="str">
        <f t="shared" si="6"/>
        <v>Low</v>
      </c>
    </row>
    <row r="78" spans="2:14">
      <c r="F78" s="102">
        <v>3</v>
      </c>
      <c r="G78" s="33" t="s">
        <v>10</v>
      </c>
      <c r="H78" s="33">
        <f t="shared" si="5"/>
        <v>1</v>
      </c>
      <c r="I78" s="33" t="str">
        <f t="shared" si="6"/>
        <v>Very Low</v>
      </c>
    </row>
    <row r="79" spans="2:14">
      <c r="F79" s="102">
        <v>4</v>
      </c>
      <c r="G79" s="33" t="s">
        <v>11</v>
      </c>
      <c r="H79" s="33">
        <f t="shared" si="5"/>
        <v>1</v>
      </c>
      <c r="I79" s="33" t="str">
        <f t="shared" si="6"/>
        <v>Very Low</v>
      </c>
    </row>
    <row r="81" spans="1:6" ht="27">
      <c r="B81" s="180" t="s">
        <v>412</v>
      </c>
    </row>
    <row r="82" spans="1:6" ht="15.75">
      <c r="A82" s="45" t="s">
        <v>169</v>
      </c>
    </row>
    <row r="83" spans="1:6">
      <c r="C83" s="112" t="s">
        <v>190</v>
      </c>
      <c r="D83" s="128" t="s">
        <v>189</v>
      </c>
    </row>
    <row r="84" spans="1:6">
      <c r="C84" t="s">
        <v>170</v>
      </c>
      <c r="D84">
        <v>0.1</v>
      </c>
    </row>
    <row r="85" spans="1:6">
      <c r="C85" t="s">
        <v>171</v>
      </c>
      <c r="D85">
        <v>1</v>
      </c>
    </row>
    <row r="86" spans="1:6">
      <c r="C86" t="s">
        <v>172</v>
      </c>
      <c r="D86">
        <v>10</v>
      </c>
    </row>
    <row r="87" spans="1:6">
      <c r="C87" t="s">
        <v>173</v>
      </c>
      <c r="D87">
        <v>0.1</v>
      </c>
    </row>
    <row r="88" spans="1:6">
      <c r="C88" t="s">
        <v>174</v>
      </c>
      <c r="D88">
        <v>1</v>
      </c>
    </row>
    <row r="89" spans="1:6">
      <c r="C89" t="s">
        <v>175</v>
      </c>
      <c r="D89">
        <v>10</v>
      </c>
    </row>
    <row r="90" spans="1:6">
      <c r="C90" t="s">
        <v>176</v>
      </c>
      <c r="D90">
        <v>100</v>
      </c>
    </row>
    <row r="91" spans="1:6">
      <c r="C91" s="13" t="s">
        <v>180</v>
      </c>
    </row>
    <row r="92" spans="1:6">
      <c r="C92" s="13" t="s">
        <v>191</v>
      </c>
    </row>
    <row r="93" spans="1:6">
      <c r="C93" s="204" t="s">
        <v>139</v>
      </c>
      <c r="D93" s="204"/>
    </row>
    <row r="94" spans="1:6">
      <c r="C94" s="36" t="s">
        <v>179</v>
      </c>
      <c r="D94" t="s">
        <v>178</v>
      </c>
      <c r="F94" t="s">
        <v>177</v>
      </c>
    </row>
    <row r="95" spans="1:6">
      <c r="C95" s="119" t="s">
        <v>180</v>
      </c>
      <c r="D95" s="77"/>
      <c r="F95">
        <f>IF(ISNUMBER(D95),D95,CHOOSE(MATCH(C95,ATgroups,0),Acute1,Acute2,Acute3, Chronic1,Chronic2,Chronic3,Chronic4,Empty,"",""))</f>
        <v>0</v>
      </c>
    </row>
    <row r="97" spans="1:10" ht="27">
      <c r="B97" s="180" t="s">
        <v>412</v>
      </c>
    </row>
    <row r="98" spans="1:10" ht="15.75">
      <c r="A98" s="45" t="s">
        <v>183</v>
      </c>
      <c r="B98" s="122"/>
      <c r="C98" s="122"/>
      <c r="D98" s="122"/>
    </row>
    <row r="99" spans="1:10">
      <c r="B99" s="36" t="s">
        <v>185</v>
      </c>
      <c r="C99" s="77"/>
      <c r="H99" s="36" t="s">
        <v>185</v>
      </c>
      <c r="I99" s="77">
        <v>1.73</v>
      </c>
    </row>
    <row r="100" spans="1:10">
      <c r="C100" s="186" t="s">
        <v>186</v>
      </c>
      <c r="I100" s="186" t="s">
        <v>186</v>
      </c>
    </row>
    <row r="101" spans="1:10">
      <c r="B101" t="s">
        <v>184</v>
      </c>
      <c r="C101" s="186"/>
      <c r="D101" s="118" t="s">
        <v>187</v>
      </c>
      <c r="H101" t="s">
        <v>184</v>
      </c>
      <c r="I101" s="186"/>
      <c r="J101" s="118" t="s">
        <v>187</v>
      </c>
    </row>
    <row r="102" spans="1:10">
      <c r="B102" s="77"/>
      <c r="C102" s="124"/>
      <c r="D102">
        <f>C99*C102</f>
        <v>0</v>
      </c>
      <c r="H102" s="77" t="s">
        <v>42</v>
      </c>
      <c r="I102" s="124">
        <v>0.56000000000000005</v>
      </c>
      <c r="J102">
        <f>I99*I102</f>
        <v>0.96880000000000011</v>
      </c>
    </row>
    <row r="103" spans="1:10">
      <c r="B103" s="77"/>
      <c r="C103" s="124"/>
      <c r="D103">
        <f>C99*C103</f>
        <v>0</v>
      </c>
      <c r="H103" s="77" t="s">
        <v>57</v>
      </c>
      <c r="I103" s="124">
        <v>0.39</v>
      </c>
      <c r="J103">
        <f>I99*I103</f>
        <v>0.67469999999999997</v>
      </c>
    </row>
    <row r="104" spans="1:10">
      <c r="B104" s="77"/>
      <c r="C104" s="124"/>
      <c r="D104">
        <f>C99*C104</f>
        <v>0</v>
      </c>
      <c r="H104" s="77" t="s">
        <v>121</v>
      </c>
      <c r="I104" s="124">
        <v>0.05</v>
      </c>
      <c r="J104">
        <f>I99*I104</f>
        <v>8.6500000000000007E-2</v>
      </c>
    </row>
    <row r="105" spans="1:10">
      <c r="B105" s="77"/>
      <c r="C105" s="77"/>
      <c r="D105">
        <f>C99*C105</f>
        <v>0</v>
      </c>
      <c r="H105" s="77"/>
      <c r="I105" s="77"/>
      <c r="J105">
        <f>I99*I105</f>
        <v>0</v>
      </c>
    </row>
    <row r="106" spans="1:10">
      <c r="B106" s="77"/>
      <c r="C106" s="77"/>
      <c r="D106">
        <f>C99*C106</f>
        <v>0</v>
      </c>
      <c r="H106" s="77"/>
      <c r="I106" s="77"/>
      <c r="J106">
        <f>I99*I106</f>
        <v>0</v>
      </c>
    </row>
    <row r="107" spans="1:10">
      <c r="B107" s="77"/>
      <c r="C107" s="77"/>
      <c r="D107">
        <f>C99*C107</f>
        <v>0</v>
      </c>
      <c r="H107" s="77"/>
      <c r="I107" s="77"/>
      <c r="J107">
        <f>I99*I107</f>
        <v>0</v>
      </c>
    </row>
    <row r="108" spans="1:10">
      <c r="B108" s="77"/>
      <c r="C108" s="77"/>
      <c r="D108">
        <f>C99*C108</f>
        <v>0</v>
      </c>
      <c r="H108" s="77"/>
      <c r="I108" s="77"/>
      <c r="J108">
        <f>I99*I108</f>
        <v>0</v>
      </c>
    </row>
    <row r="109" spans="1:10">
      <c r="B109" s="77"/>
      <c r="C109" s="77"/>
      <c r="D109">
        <f>C99*C109</f>
        <v>0</v>
      </c>
      <c r="H109" s="77"/>
      <c r="I109" s="77"/>
      <c r="J109">
        <f>I99*I109</f>
        <v>0</v>
      </c>
    </row>
    <row r="110" spans="1:10">
      <c r="B110" s="77"/>
      <c r="C110" s="77"/>
      <c r="D110">
        <f>C99*C110</f>
        <v>0</v>
      </c>
      <c r="H110" s="77"/>
      <c r="I110" s="77"/>
      <c r="J110">
        <f>I99*I110</f>
        <v>0</v>
      </c>
    </row>
    <row r="111" spans="1:10" ht="13.5" thickBot="1">
      <c r="B111" t="s">
        <v>188</v>
      </c>
      <c r="C111" s="125">
        <f>SUM(C102:C110)</f>
        <v>0</v>
      </c>
      <c r="D111" s="126">
        <f>SUM(D102:D110)</f>
        <v>0</v>
      </c>
      <c r="H111" t="s">
        <v>188</v>
      </c>
      <c r="I111" s="125">
        <f>SUM(I102:I110)</f>
        <v>1</v>
      </c>
      <c r="J111" s="126">
        <f>SUM(J102:J110)</f>
        <v>1.73</v>
      </c>
    </row>
    <row r="112" spans="1:10" ht="13.5" thickTop="1"/>
    <row r="114" spans="1:3" ht="27">
      <c r="B114" s="180" t="s">
        <v>412</v>
      </c>
    </row>
    <row r="115" spans="1:3" ht="15.75">
      <c r="A115" s="45" t="s">
        <v>209</v>
      </c>
    </row>
    <row r="116" spans="1:3">
      <c r="C116" s="1" t="str">
        <f>ROMAN(1)</f>
        <v>I</v>
      </c>
    </row>
    <row r="117" spans="1:3">
      <c r="C117" s="1" t="str">
        <f>ROMAN(2)</f>
        <v>II</v>
      </c>
    </row>
    <row r="118" spans="1:3">
      <c r="C118" s="1" t="str">
        <f>ROMAN(3)</f>
        <v>III</v>
      </c>
    </row>
    <row r="119" spans="1:3">
      <c r="C119" s="1" t="str">
        <f>ROMAN(4)</f>
        <v>IV</v>
      </c>
    </row>
    <row r="120" spans="1:3">
      <c r="C120" s="1" t="str">
        <f>ROMAN(5)</f>
        <v>V</v>
      </c>
    </row>
  </sheetData>
  <mergeCells count="8">
    <mergeCell ref="I100:I101"/>
    <mergeCell ref="C93:D93"/>
    <mergeCell ref="C100:C101"/>
    <mergeCell ref="G20:N20"/>
    <mergeCell ref="G32:N32"/>
    <mergeCell ref="G44:N44"/>
    <mergeCell ref="B65:M65"/>
    <mergeCell ref="B66:M66"/>
  </mergeCells>
  <dataValidations count="1">
    <dataValidation type="list" allowBlank="1" showInputMessage="1" showErrorMessage="1" sqref="C95">
      <formula1>ATgroups</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28E1AEC7D9E84898D34F1F814176B0" ma:contentTypeVersion="14" ma:contentTypeDescription="Create a new document." ma:contentTypeScope="" ma:versionID="ea1a0a0974b66f30bbdfde7554ebbd57">
  <xsd:schema xmlns:xsd="http://www.w3.org/2001/XMLSchema" xmlns:xs="http://www.w3.org/2001/XMLSchema" xmlns:p="http://schemas.microsoft.com/office/2006/metadata/properties" xmlns:ns2="3a949d1b-aed3-43e5-97e3-e8b36e1a975a" xmlns:ns3="1f563897-1ae5-4ec8-aca9-f149ba066d35" targetNamespace="http://schemas.microsoft.com/office/2006/metadata/properties" ma:root="true" ma:fieldsID="63041f403e2f822d1e790e84c6253acc" ns2:_="" ns3:_="">
    <xsd:import namespace="3a949d1b-aed3-43e5-97e3-e8b36e1a975a"/>
    <xsd:import namespace="1f563897-1ae5-4ec8-aca9-f149ba066d3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949d1b-aed3-43e5-97e3-e8b36e1a97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e38edb0-9445-43a8-acb7-81cf1420d42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f563897-1ae5-4ec8-aca9-f149ba066d3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1a00649-bb6e-4fa8-b864-1706145c9f88}" ma:internalName="TaxCatchAll" ma:showField="CatchAllData" ma:web="1f563897-1ae5-4ec8-aca9-f149ba066d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3C7F43-C0A4-4C31-8154-997043E6C03C}"/>
</file>

<file path=customXml/itemProps2.xml><?xml version="1.0" encoding="utf-8"?>
<ds:datastoreItem xmlns:ds="http://schemas.openxmlformats.org/officeDocument/2006/customXml" ds:itemID="{5062FFD0-C870-47E2-AEF2-434F5D17DAB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18</vt:i4>
      </vt:variant>
    </vt:vector>
  </HeadingPairs>
  <TitlesOfParts>
    <vt:vector size="22" baseType="lpstr">
      <vt:lpstr>Template</vt:lpstr>
      <vt:lpstr>Example 1</vt:lpstr>
      <vt:lpstr>Example 2</vt:lpstr>
      <vt:lpstr>LookUpTables</vt:lpstr>
      <vt:lpstr>Acute1</vt:lpstr>
      <vt:lpstr>Acute2</vt:lpstr>
      <vt:lpstr>Acute3</vt:lpstr>
      <vt:lpstr>ATgroups</vt:lpstr>
      <vt:lpstr>ATvalues</vt:lpstr>
      <vt:lpstr>Chronic1</vt:lpstr>
      <vt:lpstr>Chronic2</vt:lpstr>
      <vt:lpstr>Chronic3</vt:lpstr>
      <vt:lpstr>Chronic4</vt:lpstr>
      <vt:lpstr>CO2values</vt:lpstr>
      <vt:lpstr>Empty</vt:lpstr>
      <vt:lpstr>LGletters</vt:lpstr>
      <vt:lpstr>LGnames</vt:lpstr>
      <vt:lpstr>LGvalues</vt:lpstr>
      <vt:lpstr>NVvalues</vt:lpstr>
      <vt:lpstr>R_11values</vt:lpstr>
      <vt:lpstr>Rindices</vt:lpstr>
      <vt:lpstr>RomNum</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Sklar</dc:creator>
  <cp:lastModifiedBy>Sklar</cp:lastModifiedBy>
  <dcterms:created xsi:type="dcterms:W3CDTF">2021-09-24T14:07:13Z</dcterms:created>
  <dcterms:modified xsi:type="dcterms:W3CDTF">2022-08-04T20:10:17Z</dcterms:modified>
</cp:coreProperties>
</file>